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одаток 6.1" sheetId="2" r:id="rId2"/>
  </sheets>
  <definedNames>
    <definedName name="_xlnm.Print_Area" localSheetId="0">'додаток 6'!$A$1:$J$137</definedName>
    <definedName name="_xlnm.Print_Area" localSheetId="1">'додаток 6.1'!$A$1:$J$26</definedName>
  </definedNames>
  <calcPr fullCalcOnLoad="1"/>
</workbook>
</file>

<file path=xl/sharedStrings.xml><?xml version="1.0" encoding="utf-8"?>
<sst xmlns="http://schemas.openxmlformats.org/spreadsheetml/2006/main" count="371" uniqueCount="265">
  <si>
    <t>Х</t>
  </si>
  <si>
    <t>Секретар ради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</si>
  <si>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</si>
  <si>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</si>
  <si>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</si>
  <si>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</si>
  <si>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</si>
  <si>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</si>
  <si>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</si>
  <si>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</si>
  <si>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</si>
  <si>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</si>
  <si>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</si>
  <si>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</si>
  <si>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</si>
  <si>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</si>
  <si>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</si>
  <si>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</si>
  <si>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</si>
  <si>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</si>
  <si>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</si>
  <si>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</si>
  <si>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</si>
  <si>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</si>
  <si>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Капітальний ремонт дороги по вул.Шевченків шляш, в т.ч. виготовлення проектно-кошторисної документації</t>
  </si>
  <si>
    <t>Капітальний ремонт дороги по вул.Набережна, в т.ч. виготовлення проектно-кошторисної документації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</si>
  <si>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</si>
  <si>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</si>
  <si>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</si>
  <si>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</si>
  <si>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</si>
  <si>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</si>
  <si>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</si>
  <si>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</si>
  <si>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</si>
  <si>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</si>
  <si>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</si>
  <si>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</t>
  </si>
  <si>
    <t>Управління соціального захисту населення та праці виконавчого комітету Березанської міської ради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</si>
  <si>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</si>
  <si>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</si>
  <si>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</si>
  <si>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</si>
  <si>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</si>
  <si>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</si>
  <si>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</si>
  <si>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</si>
  <si>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</si>
  <si>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</si>
  <si>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Розподіл коштів бюджету розвитку за об'єктами у 2019 році</t>
  </si>
  <si>
    <t>х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</si>
  <si>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</si>
  <si>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</si>
  <si>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</si>
  <si>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</si>
  <si>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</si>
  <si>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</si>
  <si>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</si>
  <si>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</si>
  <si>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</si>
  <si>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</si>
  <si>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</si>
  <si>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</si>
  <si>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</si>
  <si>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Капітальні трансферти (підприємствам, установам, організаціям) - диван, телевізор в гемодіаліз</t>
  </si>
  <si>
    <t>Капітальні трансферти (підприємствам, установам, організаціям) - придбання обладнання</t>
  </si>
  <si>
    <t>Проект-кошт.док + експертиза вул Некрасова- пр.Фермерський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</si>
  <si>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</si>
  <si>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</si>
  <si>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</si>
  <si>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тентова покрівля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</si>
  <si>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</si>
  <si>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</si>
  <si>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</si>
  <si>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трансферти (підприємствам, установам, організаціям) - придбання трактора</t>
  </si>
  <si>
    <t>Капітальні трансферти (підприємствам, установам, організаціям) - придбання причіпа</t>
  </si>
  <si>
    <t xml:space="preserve">Придбання обладнання довгострокового користування електрична плита (Садове) </t>
  </si>
  <si>
    <t>Заходи протипожежної безпеки, в т.ч. виготовлення проектно-кошторисної документації та проведення експертизи (ясла содок Ромашка)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</si>
  <si>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</si>
  <si>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</si>
  <si>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</si>
  <si>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</si>
  <si>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</si>
  <si>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</si>
  <si>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</si>
  <si>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</si>
  <si>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</si>
  <si>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</si>
  <si>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</si>
  <si>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Виготовлення проектно-кошторисної документації на штучне покриття стадіону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</si>
  <si>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</si>
  <si>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</si>
  <si>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</si>
  <si>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</si>
  <si>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</si>
  <si>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</si>
  <si>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</si>
  <si>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</si>
  <si>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(співфінансування будівництва Лехнівської МА ЗПСМ з житлом за адресою вул.Центральна 14А в с.Лехнівка, Баришівського району, Київської області)</t>
  </si>
  <si>
    <t>Виготовлення проектно-кошторисної документації - капітальний ремонт покрівлі ЗОШ с.Садове</t>
  </si>
  <si>
    <t>0100</t>
  </si>
  <si>
    <t>Державне управління</t>
  </si>
  <si>
    <t>0210180</t>
  </si>
  <si>
    <t>0133</t>
  </si>
  <si>
    <t>Інша діяльність у сфері державного управління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</si>
  <si>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</si>
  <si>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 xml:space="preserve">Придбання обладнання довгострокового користування  (освітні потреби ДБ) </t>
  </si>
  <si>
    <t>0611161</t>
  </si>
  <si>
    <t>1161</t>
  </si>
  <si>
    <t>0990</t>
  </si>
  <si>
    <t xml:space="preserve">Забезпечення діяльності інших закладів у сфері освіти </t>
  </si>
  <si>
    <t>Виготовлення проектно-кошторисної документації по будівництву основної та резервної свердловини, Березань2</t>
  </si>
  <si>
    <t>Виготовлення проектно-кошторисної документації по будівництву очисних споруд стічних вод, Березань2</t>
  </si>
  <si>
    <t>Придбання основних засобів  (пробація)</t>
  </si>
  <si>
    <t>Придбання основних засобів (стоматологічне обладнання нацгвардії)</t>
  </si>
  <si>
    <t>Придбання основних засобів (мясорубка, морозильна камера)</t>
  </si>
  <si>
    <t>Відділ культури та туризму виконавчого комітету Березанської міської ради</t>
  </si>
  <si>
    <t>1011000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</si>
  <si>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</si>
  <si>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</si>
  <si>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</si>
  <si>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</si>
  <si>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основних засобів  (електропіаніно)</t>
  </si>
  <si>
    <t>Капітальні трансферти (підприємствам, установам, організаціям) - придбання спортивно-дитячого майданчика (парк Слави)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</si>
  <si>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</si>
  <si>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</si>
  <si>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</si>
  <si>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</si>
  <si>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комп"ютерного класу (Садове)</t>
  </si>
  <si>
    <t>1014000</t>
  </si>
  <si>
    <t>4000</t>
  </si>
  <si>
    <t>Культура і мистецтво</t>
  </si>
  <si>
    <t>1014030</t>
  </si>
  <si>
    <t>4030</t>
  </si>
  <si>
    <t>0824</t>
  </si>
  <si>
    <t>Забезпечення діяльності бібліотек</t>
  </si>
  <si>
    <t xml:space="preserve">Закупівля транспортного засобу спеціального призначення (екскаватор-навантажувач) – субвенція з державного бюджету місцевим бюджетам на формування інфраструктури об’єднаних територіальних громад      </t>
  </si>
  <si>
    <t xml:space="preserve">Закупівля транспортного засобу спеціального призначення (екскаватор-навантажувач) – співфінансування з місцевого бюджету   </t>
  </si>
  <si>
    <t xml:space="preserve">Закупівля комплектуючих для екскаватора-навантажувача </t>
  </si>
  <si>
    <t>Придбання основних засобів (с.Садове-дитячий майданчик )</t>
  </si>
  <si>
    <t>Капітальний ремонт нежитлового приміщення (терапевтичне відділення (Березанський міський центр комплексної реабілітації, в т.ч. проведення експертизи))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</si>
  <si>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</si>
  <si>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</si>
  <si>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</si>
  <si>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</si>
  <si>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Тех.нагляд протипожежної сигналізації  ДНЗ Ромашка</t>
  </si>
  <si>
    <t xml:space="preserve">Придбання основних засобів природничо-математичних кабінетів ДБ=150123,0 грн., МБ=15013,0 грн. </t>
  </si>
  <si>
    <t xml:space="preserve">ДНЗ Ромашка-вогнезахист дерев"яних елементів </t>
  </si>
  <si>
    <t>Капітальний ремонт дорожнього покриття проїзної частини вул.Гагаріна (виготовлення проектно-кошторисної документації)</t>
  </si>
  <si>
    <t>Капітальні трансферти органам державного управління інших рівнів (Капітальний ремонт дорожнього покриття проїзної частини вулиці Шевченків Шлях від вул. Б.Хмельницького до буд.149)</t>
  </si>
  <si>
    <t>Корегування проектно-кошторисної документації розчистки озера</t>
  </si>
  <si>
    <t xml:space="preserve">Придбання системи кондиціювання для актової зали КНП “Березанська міська лікарня " - ДБ </t>
  </si>
  <si>
    <t>Капітальні трансферти (експертиза "Заходи щодо захисту від підтоплення центральної частини міста Березань)</t>
  </si>
  <si>
    <t>Капітальний ремонт дорожнього покриття проїзної частини вул.Героїв Небесної Сотні ( в т.ч. виготовлення проектно-кошторисної документації)</t>
  </si>
  <si>
    <t>Проектно-кошторисна документація  + експертиза вул. Чехова</t>
  </si>
  <si>
    <t>Придбання посудомийної машини для харчоблоку Березанського НВК-ДБ</t>
  </si>
  <si>
    <t>Придбання інтерактивного комплекту для ЗОШ №2-ДБ</t>
  </si>
  <si>
    <t>Придбання інтерактивного комплекту для ЗОШ №4-ДБ</t>
  </si>
  <si>
    <t>Придбання комплекту музичної апаратури для ЗОШ №1 -ДБ</t>
  </si>
  <si>
    <t>Придбання обладнання для харчоблоку для Лехнівської ЗОШ - ДБ</t>
  </si>
  <si>
    <t>Придбання 12 комплектів (1 парта+2 стільчики) для Садової ЗОШ -ДБ</t>
  </si>
  <si>
    <t>Придбання комплекту меблів в методичний кабінет Недрянського НВК - ДБ</t>
  </si>
  <si>
    <t>Придбання системи відеонагляду для Березанської ЗОШ №2-ДБ</t>
  </si>
  <si>
    <t>Капітальні трансферти (пам"ятник Невідомому солдату -ж.м.Поліський)</t>
  </si>
  <si>
    <t>Капітальні трансферти (придбання комп"ютерного обладнання)</t>
  </si>
  <si>
    <t xml:space="preserve">Придбання основних засобів  </t>
  </si>
  <si>
    <t>Придбання дидактичних матеріалів (НУШ) ДБ=136645  МБ=13665</t>
  </si>
  <si>
    <t>Придбання основних засобів (освітні потреби) ДБ=50433</t>
  </si>
  <si>
    <t xml:space="preserve">Капітальний ремонт покрівлі харчоблоку лікарні </t>
  </si>
  <si>
    <t>Придбання арапата озонотерапії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</si>
  <si>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</si>
  <si>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</si>
  <si>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</si>
  <si>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</si>
  <si>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Придбання  основних засобів (компютер)</t>
  </si>
  <si>
    <t>Придбання меблів(НУШ) ДБ=211885  МБ= 177666</t>
  </si>
  <si>
    <t>Придбакння оргтехніки (НУШ)  ДБ=236376  МБ=23190</t>
  </si>
  <si>
    <t>Придбання послуг з доступу до інтернету ДБ</t>
  </si>
  <si>
    <t>Технічний нагляд по протипожежежній сигналізації НВК</t>
  </si>
  <si>
    <t>1115041</t>
  </si>
  <si>
    <t>5041</t>
  </si>
  <si>
    <t>Утримання та фінансова підтримка спортивних споруд</t>
  </si>
  <si>
    <t>Виготовлення проектно-кошторисної документації  на спортивний майданчик ЗОШ №4</t>
  </si>
  <si>
    <t xml:space="preserve">Виготовлення проектно-кошторисної документації  на спортивний майданчик </t>
  </si>
  <si>
    <t>Капітальні трансферти органам державного управління інших рівнів (Реконструкція каналізаційної насосної станції №7 в м. Березань Київської області)</t>
  </si>
  <si>
    <t xml:space="preserve">Капітальні трансферти (підприємствам, установам, організаціям) - оглядові містки </t>
  </si>
  <si>
    <t>Придбання обладнання довгострокового користування (дитячий майданчик)</t>
  </si>
  <si>
    <t>Виготовлення проектно-кошторисної документації</t>
  </si>
  <si>
    <t>Придбання сновних засобів (діти з особливими потребами)</t>
  </si>
  <si>
    <t>Капітальні трансферти (запасні частинидо МТЗ)</t>
  </si>
  <si>
    <t>Капітальні трансферти (стабілізатори)</t>
  </si>
  <si>
    <t>Капітальний ремонт тротуару по вул.Набережна (від вул.Григорія Сковороди до вул.Привокзальна)</t>
  </si>
  <si>
    <t xml:space="preserve">Капітальні трансферти (підприємствам, установам, організаціям) майданчик по вул. Шевченків шлях </t>
  </si>
  <si>
    <t>Капітальні трансферти (підприємствам, установам, організаціям) - (муніципальна варта)</t>
  </si>
  <si>
    <t>Заходи протипожежної безпеки (виготовлення проектно-кошторисної документації на встановлення пожежної сигналізації (ЗОШ с.Садове))</t>
  </si>
  <si>
    <t xml:space="preserve"> </t>
  </si>
  <si>
    <t>Капітальний ремонт благоустрою території, прилеглої до нежитлового приміщення (бувше терапевтичне відділення )</t>
  </si>
  <si>
    <t>Виготовлення проектно-кошторисної документації на будівництво житлових багатоквартирних  будинків для воїнів УБД  АТО, медичної та освітньої галузі, соціальним працівникам, працівникам ОМС,в т.ч. експертиза</t>
  </si>
  <si>
    <t>0217520</t>
  </si>
  <si>
    <t>7520</t>
  </si>
  <si>
    <t>0460</t>
  </si>
  <si>
    <t>Реалізація Національної програми інформатизації</t>
  </si>
  <si>
    <t>Придбання основних засобів (комп`ютер)</t>
  </si>
  <si>
    <t>Капітальні трансферти (відеонагляд ОЗ)</t>
  </si>
  <si>
    <t>Капітальні трансферти (зелені насадження)</t>
  </si>
  <si>
    <t>Капітальні трансферти (виготовлення проектно-кошторисної документації на тротуари Церква-НВК вул.Набережна)</t>
  </si>
  <si>
    <t>Придбання обладнання довгострокового користування (циркуляційний насос)</t>
  </si>
  <si>
    <t>Реконструкція газопостачання стаціонарного відділення</t>
  </si>
  <si>
    <t>0816000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</si>
  <si>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</si>
  <si>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</si>
  <si>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</si>
  <si>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</si>
  <si>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Капітальне будівництво (придбання) житла</t>
  </si>
  <si>
    <t>Придбання обладнання і предметів довгострокового користування (килим татамі)</t>
  </si>
  <si>
    <t xml:space="preserve">Капітальні трансферти (підприємствам, установам, організаціям) -ремонт </t>
  </si>
  <si>
    <t>0217368</t>
  </si>
  <si>
    <t>Виконання інвестиційних проектів за рахунок субвенцій з інших бюджетів</t>
  </si>
  <si>
    <t>3132</t>
  </si>
  <si>
    <t>2019</t>
  </si>
  <si>
    <t>1450000</t>
  </si>
  <si>
    <t>100</t>
  </si>
  <si>
    <t>Капітальний ремонт облаштування території за адресою м.Березань вул.Михайлівська, 50</t>
  </si>
  <si>
    <t>Олег СИВАК</t>
  </si>
  <si>
    <t>Капітальне будівництво (придбання) інших об`єктів (будівництво мультифункціонального майданчика для занять ігровими видами спорту розміром 42*22 в Березанській ЗОШ І-ІІІ ступенів  №4 за адресою вул.Академіка Дородніцина 8, м.Березань, Київської області)</t>
  </si>
  <si>
    <t>Капітальне будівництво (придбання) інших об`єктів  (будівництво мультифункціонального майданчика для занять ігровими видами спорту розміром 42*22 за адресою: м.Березань, вулия Героїв Небесної Сотні, 9)</t>
  </si>
  <si>
    <t>Придбання  основних засобів (холодильник для ДНЗ Ромашка)</t>
  </si>
  <si>
    <t>Придбання основних засобів (лялькові костюми )</t>
  </si>
  <si>
    <t>Придбання основних засобів (періодичні видання)</t>
  </si>
  <si>
    <t>Капітальні трансферти (придбання шин)</t>
  </si>
  <si>
    <t>Додаток 6.1</t>
  </si>
  <si>
    <t>Розподіл коштів розвитку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</si>
  <si>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</si>
  <si>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</si>
  <si>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</si>
  <si>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</si>
  <si>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Строк реалізації напрямків (рік початку і завершення)</t>
  </si>
  <si>
    <t>Загальна вартість, гривень</t>
  </si>
  <si>
    <t>Обсяг видатків розвитку, гривень</t>
  </si>
  <si>
    <t>Рівень готовності напрямку на кінець бюджетного періоду, %</t>
  </si>
  <si>
    <t>Капітальні трансферти (підприємствам, установам, організаціям) - придбання баків для сміття</t>
  </si>
  <si>
    <t>Придбання основних засобів  (баки для сміття)</t>
  </si>
  <si>
    <t>Капітальні трансферти (підприємствам, установам, організаціям) - придбання шин</t>
  </si>
  <si>
    <t>1117000</t>
  </si>
  <si>
    <t>1117520</t>
  </si>
  <si>
    <t>Придбання основних засобів (процесор до комп`ютера)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</si>
  <si>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</si>
  <si>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</si>
  <si>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</si>
  <si>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</si>
  <si>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2152</t>
  </si>
  <si>
    <t>0763</t>
  </si>
  <si>
    <t>0212152</t>
  </si>
  <si>
    <t>Інші програми та заходи у сфері охорони здоров`я</t>
  </si>
  <si>
    <t>0210100</t>
  </si>
  <si>
    <t>Капітальний ремонт дорожнього покриття проїзної частини по пров. Чаленка -(ДБ - 761000, МБ - 12354)</t>
  </si>
  <si>
    <t>Капітальні трансферти (підприємствам, установам, організаціям) - КНС №7</t>
  </si>
  <si>
    <t>Капітальний ремонт тротуару по вул.Гагаріна в т.ч. технічний нагляд</t>
  </si>
  <si>
    <t>Капітальні трансферти (підприємствам, установам, організаціям) - придбання металевої ємкості АЗС</t>
  </si>
  <si>
    <t>Придбання основних засобів ( костюми )</t>
  </si>
  <si>
    <t>Капітальний ремонт тротуару по вул.Набережна від №67 до №149</t>
  </si>
  <si>
    <t>Технічний нагляд будівництва мультифункціонального майданчика</t>
  </si>
  <si>
    <t>від  24.12.2019 № 950-82-VII</t>
  </si>
  <si>
    <t>від 24.12.2019 № 950-82-VII</t>
  </si>
  <si>
    <t>Капітальні трансферти органам державного управління інших рівнів (Реконструкція каналізаційної насосної станції в м. Березань Київської області)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</si>
</sst>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_-* #,##0.0\ _г_р_н_._-;\-* #,##0.0\ _г_р_н_._-;_-* &quot;-&quot;??\ _г_р_н_._-;_-@_-"/>
    <numFmt numFmtId="197" formatCode="_-* #,##0\ _г_р_н_._-;\-* #,##0\ _г_р_н_._-;_-* &quot;-&quot;??\ _г_р_н_._-;_-@_-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u val="singleAccounting"/>
      <sz val="10"/>
      <name val="Times New Roman"/>
      <family val="1"/>
    </font>
    <font>
      <b/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1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 quotePrefix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4" fillId="25" borderId="11" xfId="0" applyFont="1" applyFill="1" applyBorder="1" applyAlignment="1" quotePrefix="1">
      <alignment horizontal="center" vertical="center"/>
    </xf>
    <xf numFmtId="0" fontId="24" fillId="25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 quotePrefix="1">
      <alignment horizontal="left" vertical="center"/>
    </xf>
    <xf numFmtId="197" fontId="1" fillId="0" borderId="0" xfId="0" applyNumberFormat="1" applyFont="1" applyAlignment="1">
      <alignment/>
    </xf>
    <xf numFmtId="0" fontId="24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6" borderId="12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25" borderId="13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6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wrapText="1"/>
    </xf>
    <xf numFmtId="49" fontId="24" fillId="0" borderId="26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26" borderId="11" xfId="0" applyFont="1" applyFill="1" applyBorder="1" applyAlignment="1">
      <alignment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left" vertical="center"/>
    </xf>
    <xf numFmtId="0" fontId="24" fillId="0" borderId="11" xfId="0" applyFont="1" applyFill="1" applyBorder="1" applyAlignment="1">
      <alignment vertical="center" wrapText="1"/>
    </xf>
    <xf numFmtId="0" fontId="24" fillId="26" borderId="12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49" fontId="24" fillId="27" borderId="26" xfId="0" applyNumberFormat="1" applyFont="1" applyFill="1" applyBorder="1" applyAlignment="1">
      <alignment horizontal="center" vertical="center"/>
    </xf>
    <xf numFmtId="0" fontId="0" fillId="27" borderId="0" xfId="0" applyFill="1" applyBorder="1" applyAlignment="1">
      <alignment vertical="center"/>
    </xf>
    <xf numFmtId="0" fontId="0" fillId="27" borderId="28" xfId="0" applyFill="1" applyBorder="1" applyAlignment="1">
      <alignment vertical="center"/>
    </xf>
    <xf numFmtId="2" fontId="24" fillId="27" borderId="11" xfId="0" applyNumberFormat="1" applyFont="1" applyFill="1" applyBorder="1" applyAlignment="1">
      <alignment wrapText="1"/>
    </xf>
    <xf numFmtId="0" fontId="1" fillId="27" borderId="0" xfId="0" applyFont="1" applyFill="1" applyAlignment="1">
      <alignment/>
    </xf>
    <xf numFmtId="0" fontId="2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2" fontId="24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4" fillId="27" borderId="11" xfId="0" applyFont="1" applyFill="1" applyBorder="1" applyAlignment="1">
      <alignment horizontal="center" vertical="center"/>
    </xf>
    <xf numFmtId="2" fontId="24" fillId="27" borderId="0" xfId="0" applyNumberFormat="1" applyFont="1" applyFill="1" applyAlignment="1">
      <alignment horizontal="center" vertical="center"/>
    </xf>
    <xf numFmtId="0" fontId="24" fillId="27" borderId="0" xfId="0" applyFont="1" applyFill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26" borderId="0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justify" wrapText="1"/>
    </xf>
    <xf numFmtId="0" fontId="2" fillId="0" borderId="24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89" fontId="31" fillId="0" borderId="14" xfId="59" applyNumberFormat="1" applyFont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center" vertical="top" wrapText="1"/>
    </xf>
    <xf numFmtId="0" fontId="2" fillId="27" borderId="11" xfId="0" applyFont="1" applyFill="1" applyBorder="1" applyAlignment="1">
      <alignment horizontal="center" vertical="top" wrapText="1"/>
    </xf>
    <xf numFmtId="0" fontId="2" fillId="27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89" fontId="32" fillId="0" borderId="0" xfId="0" applyNumberFormat="1" applyFont="1" applyAlignment="1">
      <alignment/>
    </xf>
    <xf numFmtId="0" fontId="24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5" borderId="30" xfId="0" applyFont="1" applyFill="1" applyBorder="1" applyAlignment="1" quotePrefix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24" fillId="25" borderId="30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9" fontId="2" fillId="0" borderId="12" xfId="0" applyNumberFormat="1" applyFont="1" applyFill="1" applyBorder="1" applyAlignment="1">
      <alignment vertical="center"/>
    </xf>
    <xf numFmtId="49" fontId="2" fillId="0" borderId="33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33" xfId="0" applyFont="1" applyFill="1" applyBorder="1" applyAlignment="1" quotePrefix="1">
      <alignment horizontal="left" vertical="center" wrapText="1"/>
    </xf>
    <xf numFmtId="49" fontId="25" fillId="0" borderId="12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vertical="top"/>
    </xf>
    <xf numFmtId="49" fontId="2" fillId="0" borderId="33" xfId="0" applyNumberFormat="1" applyFont="1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8" xfId="0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49" fontId="24" fillId="25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24" fillId="25" borderId="3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/>
    </xf>
    <xf numFmtId="0" fontId="0" fillId="0" borderId="11" xfId="0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3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24" fillId="25" borderId="3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/>
    </xf>
    <xf numFmtId="0" fontId="24" fillId="25" borderId="2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49" fontId="25" fillId="0" borderId="33" xfId="0" applyNumberFormat="1" applyFont="1" applyFill="1" applyBorder="1" applyAlignment="1">
      <alignment vertical="center"/>
    </xf>
    <xf numFmtId="49" fontId="25" fillId="0" borderId="33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23" xfId="0" applyFont="1" applyFill="1" applyBorder="1" applyAlignment="1" quotePrefix="1">
      <alignment horizontal="left" vertical="center" wrapText="1"/>
    </xf>
    <xf numFmtId="0" fontId="2" fillId="0" borderId="26" xfId="0" applyFont="1" applyFill="1" applyBorder="1" applyAlignment="1" quotePrefix="1">
      <alignment horizontal="left" vertical="center" wrapText="1"/>
    </xf>
    <xf numFmtId="49" fontId="2" fillId="0" borderId="23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197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1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24" fillId="25" borderId="24" xfId="0" applyFont="1" applyFill="1" applyBorder="1" applyAlignment="1" quotePrefix="1">
      <alignment horizontal="center" vertical="center"/>
    </xf>
    <xf numFmtId="0" fontId="24" fillId="25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4" fillId="27" borderId="30" xfId="0" applyFont="1" applyFill="1" applyBorder="1" applyAlignment="1">
      <alignment vertical="center" wrapText="1"/>
    </xf>
    <xf numFmtId="0" fontId="0" fillId="27" borderId="29" xfId="0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4" fillId="27" borderId="24" xfId="0" applyNumberFormat="1" applyFont="1" applyFill="1" applyBorder="1" applyAlignment="1">
      <alignment horizontal="center" vertical="center"/>
    </xf>
    <xf numFmtId="49" fontId="24" fillId="27" borderId="4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view="pageBreakPreview" zoomScaleSheetLayoutView="100" zoomScalePageLayoutView="0" workbookViewId="0" topLeftCell="D131">
      <selection activeCell="I150" sqref="I150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9.625" style="56" customWidth="1"/>
    <col min="5" max="5" width="6.75390625" style="5" customWidth="1"/>
    <col min="6" max="6" width="69.875" style="56" customWidth="1"/>
    <col min="7" max="7" width="10.375" style="5" customWidth="1"/>
    <col min="8" max="8" width="11.75390625" style="127" customWidth="1"/>
    <col min="9" max="9" width="17.875" style="5" customWidth="1"/>
    <col min="10" max="10" width="12.625" style="5" customWidth="1"/>
    <col min="11" max="11" width="10.625" style="5" bestFit="1" customWidth="1"/>
    <col min="12" max="16384" width="9.125" style="5" customWidth="1"/>
  </cols>
  <sheetData>
    <row r="1" spans="1:11" ht="15.75" customHeight="1">
      <c r="A1" s="2"/>
      <c r="G1" s="170" t="s">
        <v>3</v>
      </c>
      <c r="H1" s="171"/>
      <c r="I1" s="171"/>
      <c r="J1" s="171"/>
      <c r="K1" s="86"/>
    </row>
    <row r="2" spans="7:11" ht="15" customHeight="1">
      <c r="G2" s="172" t="s">
        <v>55</v>
      </c>
      <c r="H2" s="171"/>
      <c r="I2" s="171"/>
      <c r="J2" s="171"/>
      <c r="K2" s="85"/>
    </row>
    <row r="3" spans="6:11" ht="19.5" customHeight="1">
      <c r="F3" s="173" t="s">
        <v>56</v>
      </c>
      <c r="G3" s="174"/>
      <c r="H3" s="174"/>
      <c r="I3" s="174"/>
      <c r="J3" s="174"/>
      <c r="K3" s="85"/>
    </row>
    <row r="4" spans="7:11" ht="15.75" customHeight="1">
      <c r="G4" s="175" t="s">
        <v>263</v>
      </c>
      <c r="H4" s="171"/>
      <c r="I4" s="171"/>
      <c r="J4" s="171"/>
      <c r="K4" s="16"/>
    </row>
    <row r="5" spans="1:10" ht="18.75">
      <c r="A5" s="176" t="s">
        <v>49</v>
      </c>
      <c r="B5" s="177"/>
      <c r="C5" s="177"/>
      <c r="D5" s="177"/>
      <c r="E5" s="177"/>
      <c r="F5" s="177"/>
      <c r="G5" s="177"/>
      <c r="H5" s="177"/>
      <c r="I5" s="177"/>
      <c r="J5" s="177"/>
    </row>
    <row r="7" spans="1:10" ht="105.75" customHeight="1">
      <c r="A7" s="17" t="s">
        <v>51</v>
      </c>
      <c r="B7" s="17" t="s">
        <v>52</v>
      </c>
      <c r="C7" s="17" t="s">
        <v>53</v>
      </c>
      <c r="D7" s="17" t="s">
        <v>54</v>
      </c>
      <c r="E7" s="17" t="s">
        <v>16</v>
      </c>
      <c r="F7" s="64" t="s">
        <v>4</v>
      </c>
      <c r="G7" s="17" t="s">
        <v>5</v>
      </c>
      <c r="H7" s="149" t="s">
        <v>6</v>
      </c>
      <c r="I7" s="17" t="s">
        <v>7</v>
      </c>
      <c r="J7" s="17" t="s">
        <v>8</v>
      </c>
    </row>
    <row r="8" spans="1:10" s="30" customFormat="1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50">
        <v>8</v>
      </c>
      <c r="I8" s="1">
        <v>9</v>
      </c>
      <c r="J8" s="1">
        <v>10</v>
      </c>
    </row>
    <row r="9" spans="1:10" ht="15.75">
      <c r="A9" s="178" t="s">
        <v>47</v>
      </c>
      <c r="B9" s="179"/>
      <c r="C9" s="180"/>
      <c r="D9" s="181" t="s">
        <v>48</v>
      </c>
      <c r="E9" s="182"/>
      <c r="F9" s="182"/>
      <c r="G9" s="182"/>
      <c r="H9" s="182"/>
      <c r="I9" s="182"/>
      <c r="J9" s="183"/>
    </row>
    <row r="10" spans="1:10" ht="15.75">
      <c r="A10" s="7" t="s">
        <v>254</v>
      </c>
      <c r="B10" s="8" t="s">
        <v>100</v>
      </c>
      <c r="C10" s="9"/>
      <c r="D10" s="10" t="s">
        <v>101</v>
      </c>
      <c r="E10" s="141"/>
      <c r="F10" s="142"/>
      <c r="G10" s="25" t="s">
        <v>50</v>
      </c>
      <c r="H10" s="36" t="s">
        <v>50</v>
      </c>
      <c r="I10" s="37">
        <f>I11+I12+I13</f>
        <v>1550842</v>
      </c>
      <c r="J10" s="25">
        <v>100</v>
      </c>
    </row>
    <row r="11" spans="1:10" ht="19.5" customHeight="1">
      <c r="A11" s="184" t="s">
        <v>102</v>
      </c>
      <c r="B11" s="187" t="s">
        <v>96</v>
      </c>
      <c r="C11" s="187" t="s">
        <v>103</v>
      </c>
      <c r="D11" s="190" t="s">
        <v>104</v>
      </c>
      <c r="E11" s="25">
        <v>3110</v>
      </c>
      <c r="F11" s="24" t="s">
        <v>114</v>
      </c>
      <c r="G11" s="25">
        <v>2019</v>
      </c>
      <c r="H11" s="148">
        <f>199900+194671</f>
        <v>394571</v>
      </c>
      <c r="I11" s="25">
        <f>H11</f>
        <v>394571</v>
      </c>
      <c r="J11" s="25">
        <v>100</v>
      </c>
    </row>
    <row r="12" spans="1:10" ht="19.5" customHeight="1">
      <c r="A12" s="185"/>
      <c r="B12" s="188"/>
      <c r="C12" s="188"/>
      <c r="D12" s="191"/>
      <c r="E12" s="25">
        <v>3110</v>
      </c>
      <c r="F12" s="24" t="s">
        <v>165</v>
      </c>
      <c r="G12" s="25">
        <v>2019</v>
      </c>
      <c r="H12" s="148">
        <f>137541+117000+120651+397173+368906</f>
        <v>1141271</v>
      </c>
      <c r="I12" s="25">
        <f>H12</f>
        <v>1141271</v>
      </c>
      <c r="J12" s="25">
        <v>100</v>
      </c>
    </row>
    <row r="13" spans="1:10" ht="18" customHeight="1">
      <c r="A13" s="186"/>
      <c r="B13" s="189"/>
      <c r="C13" s="189"/>
      <c r="D13" s="192"/>
      <c r="E13" s="25">
        <v>3110</v>
      </c>
      <c r="F13" s="24" t="s">
        <v>113</v>
      </c>
      <c r="G13" s="25">
        <v>2019</v>
      </c>
      <c r="H13" s="151">
        <v>15000</v>
      </c>
      <c r="I13" s="25">
        <f>H13</f>
        <v>15000</v>
      </c>
      <c r="J13" s="25">
        <v>100</v>
      </c>
    </row>
    <row r="14" spans="1:10" ht="15.75">
      <c r="A14" s="7" t="s">
        <v>9</v>
      </c>
      <c r="B14" s="8" t="s">
        <v>10</v>
      </c>
      <c r="C14" s="9"/>
      <c r="D14" s="10" t="s">
        <v>11</v>
      </c>
      <c r="E14" s="38"/>
      <c r="F14" s="65"/>
      <c r="G14" s="40" t="s">
        <v>50</v>
      </c>
      <c r="H14" s="152" t="s">
        <v>50</v>
      </c>
      <c r="I14" s="40">
        <f>I15+I16+I18+I21+I19+I17+I20+I22</f>
        <v>883704</v>
      </c>
      <c r="J14" s="39"/>
    </row>
    <row r="15" spans="1:10" ht="61.5" customHeight="1">
      <c r="A15" s="184" t="s">
        <v>12</v>
      </c>
      <c r="B15" s="187" t="s">
        <v>13</v>
      </c>
      <c r="C15" s="187" t="s">
        <v>14</v>
      </c>
      <c r="D15" s="193" t="s">
        <v>15</v>
      </c>
      <c r="E15" s="41">
        <v>3210</v>
      </c>
      <c r="F15" s="24" t="s">
        <v>105</v>
      </c>
      <c r="G15" s="39">
        <v>2019</v>
      </c>
      <c r="H15" s="153">
        <f>300000+141542-36000-147460-100</f>
        <v>257982</v>
      </c>
      <c r="I15" s="39">
        <f aca="true" t="shared" si="0" ref="I15:I22">H15</f>
        <v>257982</v>
      </c>
      <c r="J15" s="39">
        <v>100</v>
      </c>
    </row>
    <row r="16" spans="1:10" ht="21" customHeight="1">
      <c r="A16" s="185"/>
      <c r="B16" s="188"/>
      <c r="C16" s="188"/>
      <c r="D16" s="194"/>
      <c r="E16" s="43">
        <v>3210</v>
      </c>
      <c r="F16" s="24" t="s">
        <v>168</v>
      </c>
      <c r="G16" s="39">
        <v>2019</v>
      </c>
      <c r="H16" s="154">
        <f>36000+264000-28</f>
        <v>299972</v>
      </c>
      <c r="I16" s="39">
        <f t="shared" si="0"/>
        <v>299972</v>
      </c>
      <c r="J16" s="39">
        <v>100</v>
      </c>
    </row>
    <row r="17" spans="1:12" s="84" customFormat="1" ht="21" customHeight="1">
      <c r="A17" s="185"/>
      <c r="B17" s="188"/>
      <c r="C17" s="188"/>
      <c r="D17" s="194"/>
      <c r="E17" s="43">
        <v>3210</v>
      </c>
      <c r="F17" s="24" t="s">
        <v>190</v>
      </c>
      <c r="G17" s="39">
        <v>2019</v>
      </c>
      <c r="H17" s="154">
        <f>30000-1500</f>
        <v>28500</v>
      </c>
      <c r="I17" s="39">
        <f t="shared" si="0"/>
        <v>28500</v>
      </c>
      <c r="J17" s="39">
        <v>100</v>
      </c>
      <c r="K17" s="5"/>
      <c r="L17" s="5"/>
    </row>
    <row r="18" spans="1:10" ht="21" customHeight="1">
      <c r="A18" s="185"/>
      <c r="B18" s="188"/>
      <c r="C18" s="188"/>
      <c r="D18" s="194"/>
      <c r="E18" s="43">
        <v>3210</v>
      </c>
      <c r="F18" s="24" t="s">
        <v>169</v>
      </c>
      <c r="G18" s="39">
        <v>2019</v>
      </c>
      <c r="H18" s="154">
        <v>47000</v>
      </c>
      <c r="I18" s="39">
        <f t="shared" si="0"/>
        <v>47000</v>
      </c>
      <c r="J18" s="39">
        <v>100</v>
      </c>
    </row>
    <row r="19" spans="1:10" ht="31.5" customHeight="1">
      <c r="A19" s="185"/>
      <c r="B19" s="188"/>
      <c r="C19" s="188"/>
      <c r="D19" s="194"/>
      <c r="E19" s="31">
        <v>3210</v>
      </c>
      <c r="F19" s="24" t="s">
        <v>151</v>
      </c>
      <c r="G19" s="39">
        <v>2019</v>
      </c>
      <c r="H19" s="154">
        <f>17000-17000</f>
        <v>0</v>
      </c>
      <c r="I19" s="39">
        <f t="shared" si="0"/>
        <v>0</v>
      </c>
      <c r="J19" s="39">
        <v>100</v>
      </c>
    </row>
    <row r="20" spans="1:10" ht="33.75" customHeight="1">
      <c r="A20" s="185"/>
      <c r="B20" s="188"/>
      <c r="C20" s="188"/>
      <c r="D20" s="194"/>
      <c r="E20" s="31">
        <v>3210</v>
      </c>
      <c r="F20" s="57" t="s">
        <v>215</v>
      </c>
      <c r="G20" s="45">
        <v>2019</v>
      </c>
      <c r="H20" s="154">
        <v>100000</v>
      </c>
      <c r="I20" s="39">
        <f t="shared" si="0"/>
        <v>100000</v>
      </c>
      <c r="J20" s="42">
        <v>100</v>
      </c>
    </row>
    <row r="21" spans="1:10" ht="32.25" customHeight="1">
      <c r="A21" s="186"/>
      <c r="B21" s="189"/>
      <c r="C21" s="189"/>
      <c r="D21" s="194"/>
      <c r="E21" s="43">
        <v>3210</v>
      </c>
      <c r="F21" s="57" t="s">
        <v>64</v>
      </c>
      <c r="G21" s="45">
        <v>2019</v>
      </c>
      <c r="H21" s="154">
        <v>18500</v>
      </c>
      <c r="I21" s="42">
        <f t="shared" si="0"/>
        <v>18500</v>
      </c>
      <c r="J21" s="42">
        <v>100</v>
      </c>
    </row>
    <row r="22" spans="1:10" ht="23.25" customHeight="1">
      <c r="A22" s="11" t="s">
        <v>252</v>
      </c>
      <c r="B22" s="12" t="s">
        <v>250</v>
      </c>
      <c r="C22" s="12" t="s">
        <v>251</v>
      </c>
      <c r="D22" s="92" t="s">
        <v>253</v>
      </c>
      <c r="E22" s="25">
        <v>3110</v>
      </c>
      <c r="F22" s="24" t="s">
        <v>165</v>
      </c>
      <c r="G22" s="25">
        <v>2019</v>
      </c>
      <c r="H22" s="148">
        <f>160000+20000-25000-23250</f>
        <v>131750</v>
      </c>
      <c r="I22" s="25">
        <f t="shared" si="0"/>
        <v>131750</v>
      </c>
      <c r="J22" s="25">
        <v>100</v>
      </c>
    </row>
    <row r="23" spans="1:10" ht="19.5" customHeight="1">
      <c r="A23" s="7" t="s">
        <v>57</v>
      </c>
      <c r="B23" s="8" t="s">
        <v>58</v>
      </c>
      <c r="C23" s="9"/>
      <c r="D23" s="10" t="s">
        <v>59</v>
      </c>
      <c r="E23" s="41"/>
      <c r="F23" s="24"/>
      <c r="G23" s="37" t="s">
        <v>50</v>
      </c>
      <c r="H23" s="36" t="s">
        <v>50</v>
      </c>
      <c r="I23" s="37">
        <f>I26+I27+I28+I29+I30+I31+I32+I33+I34+I35+I36+I37+I38+I39+I40+I41+I42+I43+I44+I45</f>
        <v>4266411</v>
      </c>
      <c r="J23" s="25"/>
    </row>
    <row r="24" spans="1:10" ht="0.75" customHeight="1" hidden="1">
      <c r="A24" s="195" t="s">
        <v>60</v>
      </c>
      <c r="B24" s="198" t="s">
        <v>61</v>
      </c>
      <c r="C24" s="198" t="s">
        <v>62</v>
      </c>
      <c r="D24" s="201" t="s">
        <v>63</v>
      </c>
      <c r="E24" s="41"/>
      <c r="F24" s="24"/>
      <c r="G24" s="46"/>
      <c r="H24" s="148"/>
      <c r="I24" s="47"/>
      <c r="J24" s="47"/>
    </row>
    <row r="25" spans="1:10" ht="24.75" customHeight="1" hidden="1">
      <c r="A25" s="196"/>
      <c r="B25" s="199"/>
      <c r="C25" s="199"/>
      <c r="D25" s="202"/>
      <c r="E25" s="41"/>
      <c r="F25" s="24"/>
      <c r="G25" s="46"/>
      <c r="H25" s="148"/>
      <c r="I25" s="47"/>
      <c r="J25" s="47"/>
    </row>
    <row r="26" spans="1:10" ht="32.25" customHeight="1">
      <c r="A26" s="196"/>
      <c r="B26" s="199"/>
      <c r="C26" s="199"/>
      <c r="D26" s="202"/>
      <c r="E26" s="48">
        <v>3210</v>
      </c>
      <c r="F26" s="58" t="s">
        <v>65</v>
      </c>
      <c r="G26" s="46">
        <v>2019</v>
      </c>
      <c r="H26" s="155">
        <f>140000+160000</f>
        <v>300000</v>
      </c>
      <c r="I26" s="47">
        <f aca="true" t="shared" si="1" ref="I26:I45">H26</f>
        <v>300000</v>
      </c>
      <c r="J26" s="47">
        <v>100</v>
      </c>
    </row>
    <row r="27" spans="1:10" ht="32.25" customHeight="1">
      <c r="A27" s="196"/>
      <c r="B27" s="199"/>
      <c r="C27" s="199"/>
      <c r="D27" s="202"/>
      <c r="E27" s="41">
        <v>3210</v>
      </c>
      <c r="F27" s="24" t="s">
        <v>111</v>
      </c>
      <c r="G27" s="51">
        <v>2019</v>
      </c>
      <c r="H27" s="148">
        <f>699897</f>
        <v>699897</v>
      </c>
      <c r="I27" s="52">
        <f t="shared" si="1"/>
        <v>699897</v>
      </c>
      <c r="J27" s="39">
        <v>100</v>
      </c>
    </row>
    <row r="28" spans="1:10" ht="32.25" customHeight="1">
      <c r="A28" s="196"/>
      <c r="B28" s="199"/>
      <c r="C28" s="199"/>
      <c r="D28" s="202"/>
      <c r="E28" s="41">
        <v>3210</v>
      </c>
      <c r="F28" s="58" t="s">
        <v>256</v>
      </c>
      <c r="G28" s="51">
        <v>2019</v>
      </c>
      <c r="H28" s="148">
        <v>289685</v>
      </c>
      <c r="I28" s="52">
        <f t="shared" si="1"/>
        <v>289685</v>
      </c>
      <c r="J28" s="39">
        <v>100</v>
      </c>
    </row>
    <row r="29" spans="1:10" ht="32.25" customHeight="1">
      <c r="A29" s="197"/>
      <c r="B29" s="200"/>
      <c r="C29" s="200"/>
      <c r="D29" s="203"/>
      <c r="E29" s="41">
        <v>3210</v>
      </c>
      <c r="F29" s="24" t="s">
        <v>112</v>
      </c>
      <c r="G29" s="51">
        <v>2019</v>
      </c>
      <c r="H29" s="148">
        <f>944949</f>
        <v>944949</v>
      </c>
      <c r="I29" s="52">
        <f t="shared" si="1"/>
        <v>944949</v>
      </c>
      <c r="J29" s="39">
        <v>100</v>
      </c>
    </row>
    <row r="30" spans="1:10" ht="30.75" customHeight="1">
      <c r="A30" s="204" t="s">
        <v>71</v>
      </c>
      <c r="B30" s="208" t="s">
        <v>72</v>
      </c>
      <c r="C30" s="208" t="s">
        <v>62</v>
      </c>
      <c r="D30" s="212" t="s">
        <v>73</v>
      </c>
      <c r="E30" s="18">
        <v>3210</v>
      </c>
      <c r="F30" s="66" t="s">
        <v>74</v>
      </c>
      <c r="G30" s="52">
        <v>2019</v>
      </c>
      <c r="H30" s="156">
        <v>159275</v>
      </c>
      <c r="I30" s="39">
        <f t="shared" si="1"/>
        <v>159275</v>
      </c>
      <c r="J30" s="39">
        <v>100</v>
      </c>
    </row>
    <row r="31" spans="1:12" s="84" customFormat="1" ht="18" customHeight="1">
      <c r="A31" s="205"/>
      <c r="B31" s="209"/>
      <c r="C31" s="209"/>
      <c r="D31" s="213"/>
      <c r="E31" s="18">
        <v>3210</v>
      </c>
      <c r="F31" s="66" t="s">
        <v>189</v>
      </c>
      <c r="G31" s="52">
        <v>2019</v>
      </c>
      <c r="H31" s="156">
        <f>35000-6200</f>
        <v>28800</v>
      </c>
      <c r="I31" s="39">
        <f t="shared" si="1"/>
        <v>28800</v>
      </c>
      <c r="J31" s="39">
        <v>100</v>
      </c>
      <c r="K31" s="5"/>
      <c r="L31" s="5"/>
    </row>
    <row r="32" spans="1:10" ht="33.75" customHeight="1">
      <c r="A32" s="206"/>
      <c r="B32" s="210"/>
      <c r="C32" s="210"/>
      <c r="D32" s="214"/>
      <c r="E32" s="18">
        <v>3210</v>
      </c>
      <c r="F32" s="66" t="s">
        <v>193</v>
      </c>
      <c r="G32" s="52">
        <v>2019</v>
      </c>
      <c r="H32" s="156">
        <f>214500-7800-15000</f>
        <v>191700</v>
      </c>
      <c r="I32" s="39">
        <f t="shared" si="1"/>
        <v>191700</v>
      </c>
      <c r="J32" s="39">
        <v>100</v>
      </c>
    </row>
    <row r="33" spans="1:10" ht="30.75" customHeight="1">
      <c r="A33" s="206"/>
      <c r="B33" s="210"/>
      <c r="C33" s="210"/>
      <c r="D33" s="214"/>
      <c r="E33" s="18">
        <v>3210</v>
      </c>
      <c r="F33" s="66" t="s">
        <v>75</v>
      </c>
      <c r="G33" s="52">
        <v>2019</v>
      </c>
      <c r="H33" s="156">
        <v>30800</v>
      </c>
      <c r="I33" s="39">
        <f t="shared" si="1"/>
        <v>30800</v>
      </c>
      <c r="J33" s="39">
        <v>100</v>
      </c>
    </row>
    <row r="34" spans="1:10" ht="21.75" customHeight="1">
      <c r="A34" s="206"/>
      <c r="B34" s="210"/>
      <c r="C34" s="210"/>
      <c r="D34" s="214"/>
      <c r="E34" s="18">
        <v>3210</v>
      </c>
      <c r="F34" s="66" t="s">
        <v>203</v>
      </c>
      <c r="G34" s="52">
        <v>2019</v>
      </c>
      <c r="H34" s="156">
        <f>60000-1900</f>
        <v>58100</v>
      </c>
      <c r="I34" s="39">
        <f t="shared" si="1"/>
        <v>58100</v>
      </c>
      <c r="J34" s="39">
        <v>100</v>
      </c>
    </row>
    <row r="35" spans="1:10" ht="27.75" customHeight="1">
      <c r="A35" s="206"/>
      <c r="B35" s="210"/>
      <c r="C35" s="210"/>
      <c r="D35" s="214"/>
      <c r="E35" s="18">
        <v>3210</v>
      </c>
      <c r="F35" s="66" t="s">
        <v>258</v>
      </c>
      <c r="G35" s="52">
        <v>2019</v>
      </c>
      <c r="H35" s="156">
        <v>36000</v>
      </c>
      <c r="I35" s="39">
        <f t="shared" si="1"/>
        <v>36000</v>
      </c>
      <c r="J35" s="39">
        <v>100</v>
      </c>
    </row>
    <row r="36" spans="1:10" ht="60" customHeight="1">
      <c r="A36" s="207"/>
      <c r="B36" s="211"/>
      <c r="C36" s="211"/>
      <c r="D36" s="215"/>
      <c r="E36" s="18">
        <v>3210</v>
      </c>
      <c r="F36" s="73" t="s">
        <v>197</v>
      </c>
      <c r="G36" s="52">
        <v>2019</v>
      </c>
      <c r="H36" s="156">
        <v>1080000</v>
      </c>
      <c r="I36" s="39">
        <v>1080000</v>
      </c>
      <c r="J36" s="39">
        <v>100</v>
      </c>
    </row>
    <row r="37" spans="1:10" ht="18.75" customHeight="1">
      <c r="A37" s="204" t="s">
        <v>67</v>
      </c>
      <c r="B37" s="208" t="s">
        <v>68</v>
      </c>
      <c r="C37" s="208" t="s">
        <v>62</v>
      </c>
      <c r="D37" s="212" t="s">
        <v>69</v>
      </c>
      <c r="E37" s="18">
        <v>3210</v>
      </c>
      <c r="F37" s="66" t="s">
        <v>139</v>
      </c>
      <c r="G37" s="52">
        <v>2019</v>
      </c>
      <c r="H37" s="157">
        <f>119000-10</f>
        <v>118990</v>
      </c>
      <c r="I37" s="39">
        <f t="shared" si="1"/>
        <v>118990</v>
      </c>
      <c r="J37" s="39">
        <v>100</v>
      </c>
    </row>
    <row r="38" spans="1:10" ht="36.75" customHeight="1">
      <c r="A38" s="205"/>
      <c r="B38" s="209"/>
      <c r="C38" s="209"/>
      <c r="D38" s="213"/>
      <c r="E38" s="18">
        <v>3210</v>
      </c>
      <c r="F38" s="24" t="s">
        <v>192</v>
      </c>
      <c r="G38" s="51">
        <v>2019</v>
      </c>
      <c r="H38" s="156">
        <v>70000</v>
      </c>
      <c r="I38" s="52">
        <f t="shared" si="1"/>
        <v>70000</v>
      </c>
      <c r="J38" s="39">
        <v>100</v>
      </c>
    </row>
    <row r="39" spans="1:10" ht="29.25" customHeight="1">
      <c r="A39" s="205"/>
      <c r="B39" s="209"/>
      <c r="C39" s="209"/>
      <c r="D39" s="213"/>
      <c r="E39" s="18">
        <v>3210</v>
      </c>
      <c r="F39" s="66" t="s">
        <v>123</v>
      </c>
      <c r="G39" s="53">
        <v>2019</v>
      </c>
      <c r="H39" s="158">
        <f>150000-30000-39550</f>
        <v>80450</v>
      </c>
      <c r="I39" s="45">
        <f t="shared" si="1"/>
        <v>80450</v>
      </c>
      <c r="J39" s="42">
        <v>100</v>
      </c>
    </row>
    <row r="40" spans="1:10" ht="19.5" customHeight="1">
      <c r="A40" s="205"/>
      <c r="B40" s="209"/>
      <c r="C40" s="209"/>
      <c r="D40" s="213"/>
      <c r="E40" s="18">
        <v>3210</v>
      </c>
      <c r="F40" s="67" t="s">
        <v>150</v>
      </c>
      <c r="G40" s="25">
        <v>2019</v>
      </c>
      <c r="H40" s="156">
        <v>30000</v>
      </c>
      <c r="I40" s="25">
        <f t="shared" si="1"/>
        <v>30000</v>
      </c>
      <c r="J40" s="25">
        <v>100</v>
      </c>
    </row>
    <row r="41" spans="1:10" ht="19.5" customHeight="1">
      <c r="A41" s="205"/>
      <c r="B41" s="209"/>
      <c r="C41" s="209"/>
      <c r="D41" s="213"/>
      <c r="E41" s="18">
        <v>3210</v>
      </c>
      <c r="F41" s="67" t="s">
        <v>204</v>
      </c>
      <c r="G41" s="25">
        <v>2019</v>
      </c>
      <c r="H41" s="156">
        <v>50000</v>
      </c>
      <c r="I41" s="25">
        <f t="shared" si="1"/>
        <v>50000</v>
      </c>
      <c r="J41" s="25">
        <v>100</v>
      </c>
    </row>
    <row r="42" spans="1:10" ht="19.5" customHeight="1">
      <c r="A42" s="205"/>
      <c r="B42" s="209"/>
      <c r="C42" s="209"/>
      <c r="D42" s="213"/>
      <c r="E42" s="31">
        <v>3210</v>
      </c>
      <c r="F42" s="67" t="s">
        <v>229</v>
      </c>
      <c r="G42" s="25">
        <v>2019</v>
      </c>
      <c r="H42" s="156">
        <f>50000-50000</f>
        <v>0</v>
      </c>
      <c r="I42" s="25">
        <f t="shared" si="1"/>
        <v>0</v>
      </c>
      <c r="J42" s="25">
        <v>100</v>
      </c>
    </row>
    <row r="43" spans="1:10" ht="29.25" customHeight="1">
      <c r="A43" s="205"/>
      <c r="B43" s="209"/>
      <c r="C43" s="209"/>
      <c r="D43" s="213"/>
      <c r="E43" s="31">
        <v>3210</v>
      </c>
      <c r="F43" s="73" t="s">
        <v>185</v>
      </c>
      <c r="G43" s="25">
        <v>2019</v>
      </c>
      <c r="H43" s="156">
        <f>77560</f>
        <v>77560</v>
      </c>
      <c r="I43" s="25">
        <f t="shared" si="1"/>
        <v>77560</v>
      </c>
      <c r="J43" s="25">
        <v>100</v>
      </c>
    </row>
    <row r="44" spans="1:10" ht="32.25" customHeight="1">
      <c r="A44" s="205"/>
      <c r="B44" s="209"/>
      <c r="C44" s="209"/>
      <c r="D44" s="213"/>
      <c r="E44" s="31">
        <v>3210</v>
      </c>
      <c r="F44" s="24" t="s">
        <v>152</v>
      </c>
      <c r="G44" s="25">
        <v>2019</v>
      </c>
      <c r="H44" s="156">
        <v>12000</v>
      </c>
      <c r="I44" s="25">
        <f t="shared" si="1"/>
        <v>12000</v>
      </c>
      <c r="J44" s="25">
        <v>100</v>
      </c>
    </row>
    <row r="45" spans="1:10" ht="32.25" customHeight="1">
      <c r="A45" s="207"/>
      <c r="B45" s="211"/>
      <c r="C45" s="211"/>
      <c r="D45" s="215"/>
      <c r="E45" s="41">
        <v>3210</v>
      </c>
      <c r="F45" s="68" t="s">
        <v>70</v>
      </c>
      <c r="G45" s="25">
        <v>2019</v>
      </c>
      <c r="H45" s="148">
        <v>8205</v>
      </c>
      <c r="I45" s="25">
        <f t="shared" si="1"/>
        <v>8205</v>
      </c>
      <c r="J45" s="25">
        <v>100</v>
      </c>
    </row>
    <row r="46" spans="1:10" ht="15.75">
      <c r="A46" s="13" t="s">
        <v>17</v>
      </c>
      <c r="B46" s="14" t="s">
        <v>18</v>
      </c>
      <c r="C46" s="14"/>
      <c r="D46" s="59" t="s">
        <v>19</v>
      </c>
      <c r="E46" s="50"/>
      <c r="F46" s="69"/>
      <c r="G46" s="37" t="s">
        <v>50</v>
      </c>
      <c r="H46" s="36" t="s">
        <v>50</v>
      </c>
      <c r="I46" s="37">
        <f>I51+I52+I53+I54+I55+I56+I57+I58+I59+I60+I61+I47+I48+I49+I50+I62</f>
        <v>8456134</v>
      </c>
      <c r="J46" s="25"/>
    </row>
    <row r="47" spans="1:10" ht="47.25" customHeight="1">
      <c r="A47" s="216" t="s">
        <v>124</v>
      </c>
      <c r="B47" s="219" t="s">
        <v>125</v>
      </c>
      <c r="C47" s="187" t="s">
        <v>126</v>
      </c>
      <c r="D47" s="190" t="s">
        <v>127</v>
      </c>
      <c r="E47" s="18">
        <v>3110</v>
      </c>
      <c r="F47" s="24" t="s">
        <v>136</v>
      </c>
      <c r="G47" s="25">
        <v>2019</v>
      </c>
      <c r="H47" s="159">
        <v>2058600</v>
      </c>
      <c r="I47" s="25">
        <f>H47</f>
        <v>2058600</v>
      </c>
      <c r="J47" s="25">
        <v>100</v>
      </c>
    </row>
    <row r="48" spans="1:10" ht="20.25" customHeight="1" hidden="1">
      <c r="A48" s="217"/>
      <c r="B48" s="220"/>
      <c r="C48" s="188"/>
      <c r="D48" s="191"/>
      <c r="E48" s="18">
        <v>3110</v>
      </c>
      <c r="F48" s="24" t="s">
        <v>137</v>
      </c>
      <c r="G48" s="25">
        <v>2019</v>
      </c>
      <c r="H48" s="160">
        <f>361400-361400</f>
        <v>0</v>
      </c>
      <c r="I48" s="91">
        <f>H48</f>
        <v>0</v>
      </c>
      <c r="J48" s="25">
        <v>100</v>
      </c>
    </row>
    <row r="49" spans="1:10" s="15" customFormat="1" ht="20.25" customHeight="1">
      <c r="A49" s="218"/>
      <c r="B49" s="221"/>
      <c r="C49" s="200"/>
      <c r="D49" s="203"/>
      <c r="E49" s="44">
        <v>3110</v>
      </c>
      <c r="F49" s="70" t="s">
        <v>138</v>
      </c>
      <c r="G49" s="25">
        <v>2019</v>
      </c>
      <c r="H49" s="148">
        <f>188600-107600</f>
        <v>81000</v>
      </c>
      <c r="I49" s="25">
        <f>H49</f>
        <v>81000</v>
      </c>
      <c r="J49" s="25">
        <v>100</v>
      </c>
    </row>
    <row r="50" spans="1:10" s="104" customFormat="1" ht="34.5" customHeight="1">
      <c r="A50" s="98" t="s">
        <v>216</v>
      </c>
      <c r="B50" s="99">
        <v>7368</v>
      </c>
      <c r="C50" s="100" t="s">
        <v>126</v>
      </c>
      <c r="D50" s="101" t="s">
        <v>217</v>
      </c>
      <c r="E50" s="102" t="s">
        <v>218</v>
      </c>
      <c r="F50" s="105" t="s">
        <v>222</v>
      </c>
      <c r="G50" s="103" t="s">
        <v>219</v>
      </c>
      <c r="H50" s="161" t="s">
        <v>220</v>
      </c>
      <c r="I50" s="25" t="str">
        <f>H50</f>
        <v>1450000</v>
      </c>
      <c r="J50" s="103" t="s">
        <v>221</v>
      </c>
    </row>
    <row r="51" spans="1:10" ht="30" customHeight="1">
      <c r="A51" s="195" t="s">
        <v>20</v>
      </c>
      <c r="B51" s="198" t="s">
        <v>21</v>
      </c>
      <c r="C51" s="198" t="s">
        <v>22</v>
      </c>
      <c r="D51" s="201" t="s">
        <v>23</v>
      </c>
      <c r="E51" s="25">
        <v>3210</v>
      </c>
      <c r="F51" s="68" t="s">
        <v>24</v>
      </c>
      <c r="G51" s="25">
        <v>2019</v>
      </c>
      <c r="H51" s="148">
        <f>900000-286000-20000-144614</f>
        <v>449386</v>
      </c>
      <c r="I51" s="25">
        <f aca="true" t="shared" si="2" ref="I51:I62">H51</f>
        <v>449386</v>
      </c>
      <c r="J51" s="25">
        <v>100</v>
      </c>
    </row>
    <row r="52" spans="1:10" ht="30" customHeight="1">
      <c r="A52" s="222"/>
      <c r="B52" s="224"/>
      <c r="C52" s="224"/>
      <c r="D52" s="202"/>
      <c r="E52" s="44">
        <v>3210</v>
      </c>
      <c r="F52" s="60" t="s">
        <v>25</v>
      </c>
      <c r="G52" s="25">
        <v>2019</v>
      </c>
      <c r="H52" s="148">
        <f>519567-363440+28000</f>
        <v>184127</v>
      </c>
      <c r="I52" s="25">
        <f t="shared" si="2"/>
        <v>184127</v>
      </c>
      <c r="J52" s="25">
        <v>100</v>
      </c>
    </row>
    <row r="53" spans="1:12" s="84" customFormat="1" ht="33" customHeight="1">
      <c r="A53" s="222"/>
      <c r="B53" s="224"/>
      <c r="C53" s="224"/>
      <c r="D53" s="202"/>
      <c r="E53" s="44">
        <v>3210</v>
      </c>
      <c r="F53" s="60" t="s">
        <v>191</v>
      </c>
      <c r="G53" s="25">
        <v>2019</v>
      </c>
      <c r="H53" s="148">
        <f>1496000-5808-150000-20440+1500</f>
        <v>1321252</v>
      </c>
      <c r="I53" s="25">
        <f t="shared" si="2"/>
        <v>1321252</v>
      </c>
      <c r="J53" s="25">
        <v>100</v>
      </c>
      <c r="K53" s="5"/>
      <c r="L53" s="5"/>
    </row>
    <row r="54" spans="1:12" s="84" customFormat="1" ht="30.75" customHeight="1">
      <c r="A54" s="222"/>
      <c r="B54" s="224"/>
      <c r="C54" s="224"/>
      <c r="D54" s="202"/>
      <c r="E54" s="44">
        <v>3210</v>
      </c>
      <c r="F54" s="60" t="s">
        <v>205</v>
      </c>
      <c r="G54" s="25">
        <v>2019</v>
      </c>
      <c r="H54" s="148">
        <f>90000-11000</f>
        <v>79000</v>
      </c>
      <c r="I54" s="25">
        <f t="shared" si="2"/>
        <v>79000</v>
      </c>
      <c r="J54" s="25">
        <v>100</v>
      </c>
      <c r="K54" s="5"/>
      <c r="L54" s="5"/>
    </row>
    <row r="55" spans="1:12" s="84" customFormat="1" ht="21" customHeight="1">
      <c r="A55" s="222"/>
      <c r="B55" s="224"/>
      <c r="C55" s="224"/>
      <c r="D55" s="202"/>
      <c r="E55" s="44">
        <v>3210</v>
      </c>
      <c r="F55" s="60" t="s">
        <v>260</v>
      </c>
      <c r="G55" s="25">
        <v>2019</v>
      </c>
      <c r="H55" s="148">
        <f>1100000+2904-1500-482</f>
        <v>1100922</v>
      </c>
      <c r="I55" s="25">
        <f t="shared" si="2"/>
        <v>1100922</v>
      </c>
      <c r="J55" s="25">
        <v>100</v>
      </c>
      <c r="K55" s="5"/>
      <c r="L55" s="5"/>
    </row>
    <row r="56" spans="1:10" ht="19.5" customHeight="1">
      <c r="A56" s="222"/>
      <c r="B56" s="224"/>
      <c r="C56" s="224"/>
      <c r="D56" s="202"/>
      <c r="E56" s="18">
        <v>3210</v>
      </c>
      <c r="F56" s="66" t="s">
        <v>66</v>
      </c>
      <c r="G56" s="25">
        <v>2019</v>
      </c>
      <c r="H56" s="148">
        <v>42686</v>
      </c>
      <c r="I56" s="25">
        <f t="shared" si="2"/>
        <v>42686</v>
      </c>
      <c r="J56" s="25">
        <v>100</v>
      </c>
    </row>
    <row r="57" spans="1:10" ht="32.25" customHeight="1">
      <c r="A57" s="222"/>
      <c r="B57" s="224"/>
      <c r="C57" s="224"/>
      <c r="D57" s="202"/>
      <c r="E57" s="18">
        <v>3210</v>
      </c>
      <c r="F57" s="66" t="s">
        <v>148</v>
      </c>
      <c r="G57" s="25">
        <v>2019</v>
      </c>
      <c r="H57" s="148">
        <f>80000-2733</f>
        <v>77267</v>
      </c>
      <c r="I57" s="25">
        <f t="shared" si="2"/>
        <v>77267</v>
      </c>
      <c r="J57" s="25">
        <v>100</v>
      </c>
    </row>
    <row r="58" spans="1:10" ht="20.25" customHeight="1">
      <c r="A58" s="222"/>
      <c r="B58" s="224"/>
      <c r="C58" s="224"/>
      <c r="D58" s="202"/>
      <c r="E58" s="44">
        <v>3210</v>
      </c>
      <c r="F58" s="60" t="s">
        <v>257</v>
      </c>
      <c r="G58" s="25">
        <v>2019</v>
      </c>
      <c r="H58" s="148">
        <f>1300000+2904-20000+8099</f>
        <v>1291003</v>
      </c>
      <c r="I58" s="25">
        <f t="shared" si="2"/>
        <v>1291003</v>
      </c>
      <c r="J58" s="25">
        <v>100</v>
      </c>
    </row>
    <row r="59" spans="1:10" ht="29.25" customHeight="1">
      <c r="A59" s="222"/>
      <c r="B59" s="224"/>
      <c r="C59" s="224"/>
      <c r="D59" s="202"/>
      <c r="E59" s="18">
        <v>3210</v>
      </c>
      <c r="F59" s="66" t="s">
        <v>153</v>
      </c>
      <c r="G59" s="25">
        <v>2019</v>
      </c>
      <c r="H59" s="148">
        <f>206000+20000-388</f>
        <v>225612</v>
      </c>
      <c r="I59" s="25">
        <f t="shared" si="2"/>
        <v>225612</v>
      </c>
      <c r="J59" s="25">
        <v>100</v>
      </c>
    </row>
    <row r="60" spans="1:10" ht="32.25" customHeight="1">
      <c r="A60" s="222"/>
      <c r="B60" s="224"/>
      <c r="C60" s="224"/>
      <c r="D60" s="202"/>
      <c r="E60" s="32">
        <v>3210</v>
      </c>
      <c r="F60" s="24" t="s">
        <v>255</v>
      </c>
      <c r="G60" s="25">
        <v>2019</v>
      </c>
      <c r="H60" s="148">
        <f>761000+12354-761000</f>
        <v>12354</v>
      </c>
      <c r="I60" s="25">
        <f t="shared" si="2"/>
        <v>12354</v>
      </c>
      <c r="J60" s="25">
        <v>100</v>
      </c>
    </row>
    <row r="61" spans="1:10" ht="19.5" customHeight="1">
      <c r="A61" s="223"/>
      <c r="B61" s="225"/>
      <c r="C61" s="225"/>
      <c r="D61" s="203"/>
      <c r="E61" s="18">
        <v>3210</v>
      </c>
      <c r="F61" s="66" t="s">
        <v>154</v>
      </c>
      <c r="G61" s="25">
        <v>2019</v>
      </c>
      <c r="H61" s="148">
        <v>42925</v>
      </c>
      <c r="I61" s="25">
        <f t="shared" si="2"/>
        <v>42925</v>
      </c>
      <c r="J61" s="25">
        <v>100</v>
      </c>
    </row>
    <row r="62" spans="1:10" s="15" customFormat="1" ht="20.25" customHeight="1">
      <c r="A62" s="11" t="s">
        <v>198</v>
      </c>
      <c r="B62" s="12" t="s">
        <v>199</v>
      </c>
      <c r="C62" s="12" t="s">
        <v>200</v>
      </c>
      <c r="D62" s="92" t="s">
        <v>201</v>
      </c>
      <c r="E62" s="25">
        <v>3110</v>
      </c>
      <c r="F62" s="93" t="s">
        <v>202</v>
      </c>
      <c r="G62" s="25">
        <v>2019</v>
      </c>
      <c r="H62" s="148">
        <f>20000+20000</f>
        <v>40000</v>
      </c>
      <c r="I62" s="25">
        <f t="shared" si="2"/>
        <v>40000</v>
      </c>
      <c r="J62" s="25">
        <v>100</v>
      </c>
    </row>
    <row r="63" spans="1:10" ht="15.75">
      <c r="A63" s="226" t="s">
        <v>45</v>
      </c>
      <c r="B63" s="227"/>
      <c r="C63" s="228"/>
      <c r="D63" s="229" t="s">
        <v>46</v>
      </c>
      <c r="E63" s="230"/>
      <c r="F63" s="230"/>
      <c r="G63" s="230"/>
      <c r="H63" s="230"/>
      <c r="I63" s="230"/>
      <c r="J63" s="231"/>
    </row>
    <row r="64" spans="1:10" s="76" customFormat="1" ht="15.75">
      <c r="A64" s="74" t="s">
        <v>170</v>
      </c>
      <c r="B64" s="8" t="s">
        <v>100</v>
      </c>
      <c r="C64" s="9"/>
      <c r="D64" s="10" t="s">
        <v>101</v>
      </c>
      <c r="E64" s="75"/>
      <c r="F64" s="75"/>
      <c r="G64" s="37" t="s">
        <v>50</v>
      </c>
      <c r="H64" s="36" t="s">
        <v>50</v>
      </c>
      <c r="I64" s="78">
        <f>I65</f>
        <v>6200</v>
      </c>
      <c r="J64" s="78">
        <v>100</v>
      </c>
    </row>
    <row r="65" spans="1:10" s="76" customFormat="1" ht="47.25">
      <c r="A65" s="11" t="s">
        <v>170</v>
      </c>
      <c r="B65" s="12" t="s">
        <v>171</v>
      </c>
      <c r="C65" s="12" t="s">
        <v>172</v>
      </c>
      <c r="D65" s="77" t="s">
        <v>173</v>
      </c>
      <c r="E65" s="32">
        <v>3110</v>
      </c>
      <c r="F65" s="71" t="s">
        <v>174</v>
      </c>
      <c r="G65" s="79">
        <v>2019</v>
      </c>
      <c r="H65" s="79">
        <v>6200</v>
      </c>
      <c r="I65" s="79">
        <f>H65</f>
        <v>6200</v>
      </c>
      <c r="J65" s="79">
        <v>100</v>
      </c>
    </row>
    <row r="66" spans="1:12" ht="15.75">
      <c r="A66" s="7" t="s">
        <v>26</v>
      </c>
      <c r="B66" s="8" t="s">
        <v>27</v>
      </c>
      <c r="C66" s="9"/>
      <c r="D66" s="10" t="s">
        <v>28</v>
      </c>
      <c r="E66" s="25"/>
      <c r="F66" s="24"/>
      <c r="G66" s="37" t="s">
        <v>50</v>
      </c>
      <c r="H66" s="36" t="s">
        <v>50</v>
      </c>
      <c r="I66" s="37">
        <f>I67+I68+I69+I70+I71+I72+I73+I74+I75+I76+I77+I78+I79+I80+I81+I82+I83+I84+I85+I86+I87+I88+I89+I91+I92+I93+I94+I95+I96+I97+I98+I99+I90</f>
        <v>4235644.29</v>
      </c>
      <c r="J66" s="25"/>
      <c r="K66" s="33">
        <f>K67+K74+K99</f>
        <v>2997042</v>
      </c>
      <c r="L66" s="5">
        <f>K67+M74+K99</f>
        <v>3182042</v>
      </c>
    </row>
    <row r="67" spans="1:11" ht="48.75" customHeight="1">
      <c r="A67" s="232" t="s">
        <v>29</v>
      </c>
      <c r="B67" s="234" t="s">
        <v>30</v>
      </c>
      <c r="C67" s="234" t="s">
        <v>31</v>
      </c>
      <c r="D67" s="236" t="s">
        <v>32</v>
      </c>
      <c r="E67" s="25">
        <v>3132</v>
      </c>
      <c r="F67" s="24" t="s">
        <v>77</v>
      </c>
      <c r="G67" s="25">
        <v>2019</v>
      </c>
      <c r="H67" s="148">
        <f>200000+41265+188908</f>
        <v>430173</v>
      </c>
      <c r="I67" s="25">
        <f aca="true" t="shared" si="3" ref="I67:I99">H67</f>
        <v>430173</v>
      </c>
      <c r="J67" s="25">
        <v>100</v>
      </c>
      <c r="K67" s="33">
        <f>I67+I69+I71+I73</f>
        <v>484489</v>
      </c>
    </row>
    <row r="68" spans="1:12" s="84" customFormat="1" ht="32.25" customHeight="1">
      <c r="A68" s="232"/>
      <c r="B68" s="234"/>
      <c r="C68" s="234"/>
      <c r="D68" s="236"/>
      <c r="E68" s="25">
        <v>3110</v>
      </c>
      <c r="F68" s="24" t="s">
        <v>186</v>
      </c>
      <c r="G68" s="25">
        <v>2019</v>
      </c>
      <c r="H68" s="148">
        <v>123000</v>
      </c>
      <c r="I68" s="25">
        <f t="shared" si="3"/>
        <v>123000</v>
      </c>
      <c r="J68" s="25">
        <v>100</v>
      </c>
      <c r="K68" s="87"/>
      <c r="L68" s="5"/>
    </row>
    <row r="69" spans="1:10" ht="17.25" customHeight="1">
      <c r="A69" s="232"/>
      <c r="B69" s="234"/>
      <c r="C69" s="234"/>
      <c r="D69" s="236"/>
      <c r="E69" s="25">
        <v>3132</v>
      </c>
      <c r="F69" s="71" t="s">
        <v>147</v>
      </c>
      <c r="G69" s="25">
        <v>2019</v>
      </c>
      <c r="H69" s="148">
        <v>38806</v>
      </c>
      <c r="I69" s="25">
        <f t="shared" si="3"/>
        <v>38806</v>
      </c>
      <c r="J69" s="25">
        <v>100</v>
      </c>
    </row>
    <row r="70" spans="1:10" ht="17.25" customHeight="1">
      <c r="A70" s="232"/>
      <c r="B70" s="234"/>
      <c r="C70" s="234"/>
      <c r="D70" s="236"/>
      <c r="E70" s="32">
        <v>3110</v>
      </c>
      <c r="F70" s="71" t="s">
        <v>226</v>
      </c>
      <c r="G70" s="25">
        <v>2019</v>
      </c>
      <c r="H70" s="148">
        <v>9500</v>
      </c>
      <c r="I70" s="25">
        <f t="shared" si="3"/>
        <v>9500</v>
      </c>
      <c r="J70" s="25">
        <v>100</v>
      </c>
    </row>
    <row r="71" spans="1:10" ht="18" customHeight="1">
      <c r="A71" s="232"/>
      <c r="B71" s="234"/>
      <c r="C71" s="234"/>
      <c r="D71" s="236"/>
      <c r="E71" s="25">
        <v>3132</v>
      </c>
      <c r="F71" s="71" t="s">
        <v>145</v>
      </c>
      <c r="G71" s="25">
        <v>2019</v>
      </c>
      <c r="H71" s="148">
        <v>4022</v>
      </c>
      <c r="I71" s="25">
        <f t="shared" si="3"/>
        <v>4022</v>
      </c>
      <c r="J71" s="25">
        <v>100</v>
      </c>
    </row>
    <row r="72" spans="1:10" ht="31.5" customHeight="1">
      <c r="A72" s="232"/>
      <c r="B72" s="234"/>
      <c r="C72" s="234"/>
      <c r="D72" s="236"/>
      <c r="E72" s="25">
        <v>3110</v>
      </c>
      <c r="F72" s="24" t="s">
        <v>206</v>
      </c>
      <c r="G72" s="25">
        <v>2019</v>
      </c>
      <c r="H72" s="148">
        <v>14235</v>
      </c>
      <c r="I72" s="25">
        <f t="shared" si="3"/>
        <v>14235</v>
      </c>
      <c r="J72" s="25">
        <v>100</v>
      </c>
    </row>
    <row r="73" spans="1:10" ht="30.75" customHeight="1">
      <c r="A73" s="233"/>
      <c r="B73" s="235"/>
      <c r="C73" s="235"/>
      <c r="D73" s="237"/>
      <c r="E73" s="25">
        <v>3110</v>
      </c>
      <c r="F73" s="66" t="s">
        <v>106</v>
      </c>
      <c r="G73" s="25">
        <v>2019</v>
      </c>
      <c r="H73" s="148">
        <v>11488</v>
      </c>
      <c r="I73" s="25">
        <f>H73</f>
        <v>11488</v>
      </c>
      <c r="J73" s="25">
        <v>100</v>
      </c>
    </row>
    <row r="74" spans="1:13" ht="32.25" customHeight="1">
      <c r="A74" s="238" t="s">
        <v>33</v>
      </c>
      <c r="B74" s="240" t="s">
        <v>34</v>
      </c>
      <c r="C74" s="240" t="s">
        <v>35</v>
      </c>
      <c r="D74" s="212" t="s">
        <v>36</v>
      </c>
      <c r="E74" s="25">
        <v>3132</v>
      </c>
      <c r="F74" s="58" t="s">
        <v>78</v>
      </c>
      <c r="G74" s="49">
        <v>2019</v>
      </c>
      <c r="H74" s="159">
        <f>450000-185000+4833-114830</f>
        <v>155003</v>
      </c>
      <c r="I74" s="49">
        <f t="shared" si="3"/>
        <v>155003</v>
      </c>
      <c r="J74" s="25">
        <v>100</v>
      </c>
      <c r="K74" s="34">
        <f>I74+I75+I76+I77+I78+I79+I80+I81+I83+I84+I85+I86+I87+I92+I93+I94+I95+I96+I97+I98</f>
        <v>2462120</v>
      </c>
      <c r="L74" s="35">
        <v>185000</v>
      </c>
      <c r="M74" s="33">
        <f>K74+L74</f>
        <v>2647120</v>
      </c>
    </row>
    <row r="75" spans="1:10" ht="20.25" customHeight="1">
      <c r="A75" s="238"/>
      <c r="B75" s="240"/>
      <c r="C75" s="240"/>
      <c r="D75" s="213"/>
      <c r="E75" s="32">
        <v>3110</v>
      </c>
      <c r="F75" s="24" t="s">
        <v>158</v>
      </c>
      <c r="G75" s="49">
        <v>2019</v>
      </c>
      <c r="H75" s="159">
        <f>25000-25000</f>
        <v>0</v>
      </c>
      <c r="I75" s="49">
        <f t="shared" si="3"/>
        <v>0</v>
      </c>
      <c r="J75" s="25">
        <v>100</v>
      </c>
    </row>
    <row r="76" spans="1:10" ht="34.5" customHeight="1">
      <c r="A76" s="239"/>
      <c r="B76" s="241"/>
      <c r="C76" s="241"/>
      <c r="D76" s="242"/>
      <c r="E76" s="25">
        <v>3132</v>
      </c>
      <c r="F76" s="24" t="s">
        <v>79</v>
      </c>
      <c r="G76" s="25">
        <v>2019</v>
      </c>
      <c r="H76" s="148">
        <f>400000-128176-83427+128114</f>
        <v>316511</v>
      </c>
      <c r="I76" s="25">
        <f t="shared" si="3"/>
        <v>316511</v>
      </c>
      <c r="J76" s="25">
        <v>100</v>
      </c>
    </row>
    <row r="77" spans="1:10" ht="19.5" customHeight="1">
      <c r="A77" s="239"/>
      <c r="B77" s="241"/>
      <c r="C77" s="241"/>
      <c r="D77" s="242"/>
      <c r="E77" s="32">
        <v>3110</v>
      </c>
      <c r="F77" s="24" t="s">
        <v>156</v>
      </c>
      <c r="G77" s="25">
        <v>2019</v>
      </c>
      <c r="H77" s="148">
        <f>67000-1020</f>
        <v>65980</v>
      </c>
      <c r="I77" s="25">
        <f t="shared" si="3"/>
        <v>65980</v>
      </c>
      <c r="J77" s="25">
        <v>100</v>
      </c>
    </row>
    <row r="78" spans="1:10" ht="19.5" customHeight="1">
      <c r="A78" s="239"/>
      <c r="B78" s="241"/>
      <c r="C78" s="241"/>
      <c r="D78" s="242"/>
      <c r="E78" s="32">
        <v>3110</v>
      </c>
      <c r="F78" s="24" t="s">
        <v>162</v>
      </c>
      <c r="G78" s="25">
        <v>2019</v>
      </c>
      <c r="H78" s="148">
        <f>20000-20000</f>
        <v>0</v>
      </c>
      <c r="I78" s="25">
        <f t="shared" si="3"/>
        <v>0</v>
      </c>
      <c r="J78" s="25">
        <v>100</v>
      </c>
    </row>
    <row r="79" spans="1:10" ht="32.25" customHeight="1">
      <c r="A79" s="239"/>
      <c r="B79" s="241"/>
      <c r="C79" s="241"/>
      <c r="D79" s="242"/>
      <c r="E79" s="18">
        <v>3110</v>
      </c>
      <c r="F79" s="66" t="s">
        <v>76</v>
      </c>
      <c r="G79" s="25">
        <v>2019</v>
      </c>
      <c r="H79" s="156">
        <f>22000-900</f>
        <v>21100</v>
      </c>
      <c r="I79" s="25">
        <f t="shared" si="3"/>
        <v>21100</v>
      </c>
      <c r="J79" s="25">
        <v>100</v>
      </c>
    </row>
    <row r="80" spans="1:10" ht="32.25" customHeight="1">
      <c r="A80" s="239"/>
      <c r="B80" s="241"/>
      <c r="C80" s="241"/>
      <c r="D80" s="242"/>
      <c r="E80" s="25">
        <v>3132</v>
      </c>
      <c r="F80" s="24" t="s">
        <v>99</v>
      </c>
      <c r="G80" s="25">
        <v>2019</v>
      </c>
      <c r="H80" s="148">
        <f>193777+13600</f>
        <v>207377</v>
      </c>
      <c r="I80" s="25">
        <f>H80</f>
        <v>207377</v>
      </c>
      <c r="J80" s="25">
        <v>100</v>
      </c>
    </row>
    <row r="81" spans="1:10" ht="19.5" customHeight="1">
      <c r="A81" s="239"/>
      <c r="B81" s="241"/>
      <c r="C81" s="241"/>
      <c r="D81" s="242"/>
      <c r="E81" s="32">
        <v>3110</v>
      </c>
      <c r="F81" s="71" t="s">
        <v>128</v>
      </c>
      <c r="G81" s="25">
        <v>2019</v>
      </c>
      <c r="H81" s="156">
        <v>100000</v>
      </c>
      <c r="I81" s="25">
        <f t="shared" si="3"/>
        <v>100000</v>
      </c>
      <c r="J81" s="25">
        <v>100</v>
      </c>
    </row>
    <row r="82" spans="1:10" ht="39.75" customHeight="1">
      <c r="A82" s="239"/>
      <c r="B82" s="241"/>
      <c r="C82" s="241"/>
      <c r="D82" s="242"/>
      <c r="E82" s="25">
        <v>3132</v>
      </c>
      <c r="F82" s="24" t="s">
        <v>194</v>
      </c>
      <c r="G82" s="25">
        <v>2019</v>
      </c>
      <c r="H82" s="156">
        <v>50000</v>
      </c>
      <c r="I82" s="25">
        <f t="shared" si="3"/>
        <v>50000</v>
      </c>
      <c r="J82" s="25">
        <v>100</v>
      </c>
    </row>
    <row r="83" spans="1:10" ht="19.5" customHeight="1">
      <c r="A83" s="239"/>
      <c r="B83" s="241"/>
      <c r="C83" s="241"/>
      <c r="D83" s="242"/>
      <c r="E83" s="32">
        <v>3110</v>
      </c>
      <c r="F83" s="24" t="s">
        <v>160</v>
      </c>
      <c r="G83" s="25">
        <v>2019</v>
      </c>
      <c r="H83" s="156">
        <f>32000-32000</f>
        <v>0</v>
      </c>
      <c r="I83" s="25">
        <f t="shared" si="3"/>
        <v>0</v>
      </c>
      <c r="J83" s="25">
        <v>100</v>
      </c>
    </row>
    <row r="84" spans="1:10" ht="32.25" customHeight="1">
      <c r="A84" s="239"/>
      <c r="B84" s="241"/>
      <c r="C84" s="241"/>
      <c r="D84" s="242"/>
      <c r="E84" s="25">
        <v>3132</v>
      </c>
      <c r="F84" s="57" t="s">
        <v>80</v>
      </c>
      <c r="G84" s="25">
        <v>2019</v>
      </c>
      <c r="H84" s="148">
        <f>400000+128176+78594</f>
        <v>606770</v>
      </c>
      <c r="I84" s="25">
        <f t="shared" si="3"/>
        <v>606770</v>
      </c>
      <c r="J84" s="25">
        <v>100</v>
      </c>
    </row>
    <row r="85" spans="1:10" ht="20.25" customHeight="1">
      <c r="A85" s="239"/>
      <c r="B85" s="241"/>
      <c r="C85" s="241"/>
      <c r="D85" s="242"/>
      <c r="E85" s="25">
        <v>3132</v>
      </c>
      <c r="F85" s="24" t="s">
        <v>178</v>
      </c>
      <c r="G85" s="25">
        <v>2019</v>
      </c>
      <c r="H85" s="148">
        <v>2018</v>
      </c>
      <c r="I85" s="25">
        <f t="shared" si="3"/>
        <v>2018</v>
      </c>
      <c r="J85" s="25">
        <v>100</v>
      </c>
    </row>
    <row r="86" spans="1:10" ht="26.25" customHeight="1">
      <c r="A86" s="239"/>
      <c r="B86" s="241"/>
      <c r="C86" s="241"/>
      <c r="D86" s="242"/>
      <c r="E86" s="32">
        <v>3110</v>
      </c>
      <c r="F86" s="24" t="s">
        <v>155</v>
      </c>
      <c r="G86" s="25">
        <v>2019</v>
      </c>
      <c r="H86" s="148">
        <f>72000-72000</f>
        <v>0</v>
      </c>
      <c r="I86" s="25">
        <f t="shared" si="3"/>
        <v>0</v>
      </c>
      <c r="J86" s="25">
        <v>100</v>
      </c>
    </row>
    <row r="87" spans="1:10" ht="19.5" customHeight="1">
      <c r="A87" s="239"/>
      <c r="B87" s="241"/>
      <c r="C87" s="241"/>
      <c r="D87" s="242"/>
      <c r="E87" s="25">
        <v>3110</v>
      </c>
      <c r="F87" s="66" t="s">
        <v>115</v>
      </c>
      <c r="G87" s="25">
        <v>2019</v>
      </c>
      <c r="H87" s="148">
        <f>25000-2202</f>
        <v>22798</v>
      </c>
      <c r="I87" s="25">
        <f t="shared" si="3"/>
        <v>22798</v>
      </c>
      <c r="J87" s="25">
        <v>100</v>
      </c>
    </row>
    <row r="88" spans="1:10" ht="19.5" customHeight="1" hidden="1">
      <c r="A88" s="239"/>
      <c r="B88" s="241"/>
      <c r="C88" s="241"/>
      <c r="D88" s="242"/>
      <c r="E88" s="25">
        <v>3110</v>
      </c>
      <c r="F88" s="66" t="s">
        <v>177</v>
      </c>
      <c r="G88" s="25">
        <v>2019</v>
      </c>
      <c r="H88" s="148">
        <f>387835-387835</f>
        <v>0</v>
      </c>
      <c r="I88" s="25">
        <f t="shared" si="3"/>
        <v>0</v>
      </c>
      <c r="J88" s="25">
        <v>100</v>
      </c>
    </row>
    <row r="89" spans="1:12" s="84" customFormat="1" ht="30" customHeight="1">
      <c r="A89" s="239"/>
      <c r="B89" s="241"/>
      <c r="C89" s="241"/>
      <c r="D89" s="242"/>
      <c r="E89" s="32">
        <v>3122</v>
      </c>
      <c r="F89" s="88" t="s">
        <v>182</v>
      </c>
      <c r="G89" s="25">
        <v>2019</v>
      </c>
      <c r="H89" s="148">
        <f>37000</f>
        <v>37000</v>
      </c>
      <c r="I89" s="25">
        <f t="shared" si="3"/>
        <v>37000</v>
      </c>
      <c r="J89" s="25">
        <v>100</v>
      </c>
      <c r="K89" s="5"/>
      <c r="L89" s="5"/>
    </row>
    <row r="90" spans="1:12" s="84" customFormat="1" ht="17.25" customHeight="1">
      <c r="A90" s="239"/>
      <c r="B90" s="241"/>
      <c r="C90" s="241"/>
      <c r="D90" s="242"/>
      <c r="E90" s="32">
        <v>3122</v>
      </c>
      <c r="F90" s="73" t="s">
        <v>261</v>
      </c>
      <c r="G90" s="25">
        <v>2019</v>
      </c>
      <c r="H90" s="148">
        <v>11866</v>
      </c>
      <c r="I90" s="25">
        <f t="shared" si="3"/>
        <v>11866</v>
      </c>
      <c r="J90" s="25">
        <v>100</v>
      </c>
      <c r="K90" s="5"/>
      <c r="L90" s="5"/>
    </row>
    <row r="91" spans="1:12" s="84" customFormat="1" ht="69" customHeight="1">
      <c r="A91" s="239"/>
      <c r="B91" s="241"/>
      <c r="C91" s="241"/>
      <c r="D91" s="242"/>
      <c r="E91" s="32">
        <v>3122</v>
      </c>
      <c r="F91" s="71" t="s">
        <v>224</v>
      </c>
      <c r="G91" s="25">
        <v>2019</v>
      </c>
      <c r="H91" s="148">
        <v>993001.29</v>
      </c>
      <c r="I91" s="25">
        <f t="shared" si="3"/>
        <v>993001.29</v>
      </c>
      <c r="J91" s="25">
        <v>100</v>
      </c>
      <c r="K91" s="5"/>
      <c r="L91" s="5"/>
    </row>
    <row r="92" spans="1:10" ht="23.25" customHeight="1">
      <c r="A92" s="239"/>
      <c r="B92" s="241"/>
      <c r="C92" s="241"/>
      <c r="D92" s="242"/>
      <c r="E92" s="32">
        <v>3110</v>
      </c>
      <c r="F92" s="24" t="s">
        <v>157</v>
      </c>
      <c r="G92" s="25">
        <v>2019</v>
      </c>
      <c r="H92" s="148">
        <f>67000-67000</f>
        <v>0</v>
      </c>
      <c r="I92" s="25">
        <f t="shared" si="3"/>
        <v>0</v>
      </c>
      <c r="J92" s="25">
        <v>100</v>
      </c>
    </row>
    <row r="93" spans="1:10" ht="20.25" customHeight="1">
      <c r="A93" s="239"/>
      <c r="B93" s="241"/>
      <c r="C93" s="241"/>
      <c r="D93" s="242"/>
      <c r="E93" s="32">
        <v>3110</v>
      </c>
      <c r="F93" s="24" t="s">
        <v>159</v>
      </c>
      <c r="G93" s="25">
        <v>2019</v>
      </c>
      <c r="H93" s="148">
        <f>30000-30000</f>
        <v>0</v>
      </c>
      <c r="I93" s="25">
        <f t="shared" si="3"/>
        <v>0</v>
      </c>
      <c r="J93" s="25">
        <v>100</v>
      </c>
    </row>
    <row r="94" spans="1:10" ht="34.5" customHeight="1">
      <c r="A94" s="239"/>
      <c r="B94" s="241"/>
      <c r="C94" s="241"/>
      <c r="D94" s="242"/>
      <c r="E94" s="32">
        <v>3110</v>
      </c>
      <c r="F94" s="24" t="s">
        <v>161</v>
      </c>
      <c r="G94" s="25">
        <v>2019</v>
      </c>
      <c r="H94" s="148">
        <f>30000-30000</f>
        <v>0</v>
      </c>
      <c r="I94" s="25">
        <f t="shared" si="3"/>
        <v>0</v>
      </c>
      <c r="J94" s="25">
        <v>100</v>
      </c>
    </row>
    <row r="95" spans="1:10" ht="35.25" customHeight="1">
      <c r="A95" s="239"/>
      <c r="B95" s="241"/>
      <c r="C95" s="241"/>
      <c r="D95" s="242"/>
      <c r="E95" s="25">
        <v>3110</v>
      </c>
      <c r="F95" s="24" t="s">
        <v>146</v>
      </c>
      <c r="G95" s="25">
        <v>2019</v>
      </c>
      <c r="H95" s="148">
        <f>150123+15013</f>
        <v>165136</v>
      </c>
      <c r="I95" s="25">
        <f t="shared" si="3"/>
        <v>165136</v>
      </c>
      <c r="J95" s="25">
        <v>100</v>
      </c>
    </row>
    <row r="96" spans="1:10" ht="18" customHeight="1">
      <c r="A96" s="239"/>
      <c r="B96" s="241"/>
      <c r="C96" s="241"/>
      <c r="D96" s="242"/>
      <c r="E96" s="25">
        <v>3110</v>
      </c>
      <c r="F96" s="24" t="s">
        <v>166</v>
      </c>
      <c r="G96" s="25">
        <v>2019</v>
      </c>
      <c r="H96" s="148">
        <v>150310</v>
      </c>
      <c r="I96" s="25">
        <f t="shared" si="3"/>
        <v>150310</v>
      </c>
      <c r="J96" s="25">
        <v>100</v>
      </c>
    </row>
    <row r="97" spans="1:10" ht="18" customHeight="1">
      <c r="A97" s="239"/>
      <c r="B97" s="241"/>
      <c r="C97" s="241"/>
      <c r="D97" s="242"/>
      <c r="E97" s="25">
        <v>3110</v>
      </c>
      <c r="F97" s="24" t="s">
        <v>175</v>
      </c>
      <c r="G97" s="25">
        <v>2019</v>
      </c>
      <c r="H97" s="148">
        <f>233074+162000-5523</f>
        <v>389551</v>
      </c>
      <c r="I97" s="25">
        <f t="shared" si="3"/>
        <v>389551</v>
      </c>
      <c r="J97" s="25">
        <v>100</v>
      </c>
    </row>
    <row r="98" spans="1:10" ht="18" customHeight="1">
      <c r="A98" s="239"/>
      <c r="B98" s="241"/>
      <c r="C98" s="241"/>
      <c r="D98" s="243"/>
      <c r="E98" s="25">
        <v>3110</v>
      </c>
      <c r="F98" s="24" t="s">
        <v>176</v>
      </c>
      <c r="G98" s="25">
        <v>2019</v>
      </c>
      <c r="H98" s="148">
        <f>236376+23638-448</f>
        <v>259566</v>
      </c>
      <c r="I98" s="25">
        <f t="shared" si="3"/>
        <v>259566</v>
      </c>
      <c r="J98" s="25">
        <v>100</v>
      </c>
    </row>
    <row r="99" spans="1:11" ht="31.5" customHeight="1">
      <c r="A99" s="11" t="s">
        <v>107</v>
      </c>
      <c r="B99" s="12" t="s">
        <v>108</v>
      </c>
      <c r="C99" s="12" t="s">
        <v>109</v>
      </c>
      <c r="D99" s="24" t="s">
        <v>110</v>
      </c>
      <c r="E99" s="25">
        <v>3110</v>
      </c>
      <c r="F99" s="24" t="s">
        <v>167</v>
      </c>
      <c r="G99" s="25">
        <v>2019</v>
      </c>
      <c r="H99" s="148">
        <v>50433</v>
      </c>
      <c r="I99" s="25">
        <f t="shared" si="3"/>
        <v>50433</v>
      </c>
      <c r="J99" s="25">
        <v>100</v>
      </c>
      <c r="K99" s="33">
        <f>I99</f>
        <v>50433</v>
      </c>
    </row>
    <row r="100" spans="1:10" ht="15.75">
      <c r="A100" s="244" t="s">
        <v>37</v>
      </c>
      <c r="B100" s="245"/>
      <c r="C100" s="246"/>
      <c r="D100" s="247" t="s">
        <v>38</v>
      </c>
      <c r="E100" s="248"/>
      <c r="F100" s="248"/>
      <c r="G100" s="248"/>
      <c r="H100" s="248"/>
      <c r="I100" s="248"/>
      <c r="J100" s="249"/>
    </row>
    <row r="101" spans="1:10" ht="15.75">
      <c r="A101" s="7" t="s">
        <v>39</v>
      </c>
      <c r="B101" s="8" t="s">
        <v>40</v>
      </c>
      <c r="C101" s="9"/>
      <c r="D101" s="10" t="s">
        <v>41</v>
      </c>
      <c r="E101" s="39"/>
      <c r="F101" s="65"/>
      <c r="G101" s="40" t="s">
        <v>50</v>
      </c>
      <c r="H101" s="152" t="s">
        <v>50</v>
      </c>
      <c r="I101" s="40">
        <f>I102+I105+I107+I108+I106+I104+I103</f>
        <v>5465782</v>
      </c>
      <c r="J101" s="39"/>
    </row>
    <row r="102" spans="1:10" ht="49.5" customHeight="1">
      <c r="A102" s="195" t="s">
        <v>42</v>
      </c>
      <c r="B102" s="198" t="s">
        <v>43</v>
      </c>
      <c r="C102" s="198" t="s">
        <v>34</v>
      </c>
      <c r="D102" s="252" t="s">
        <v>44</v>
      </c>
      <c r="E102" s="42">
        <v>3132</v>
      </c>
      <c r="F102" s="72" t="s">
        <v>140</v>
      </c>
      <c r="G102" s="39">
        <v>2019</v>
      </c>
      <c r="H102" s="153">
        <f>3950000+3000+1650000-200000-107285</f>
        <v>5295715</v>
      </c>
      <c r="I102" s="39">
        <f>H102</f>
        <v>5295715</v>
      </c>
      <c r="J102" s="39">
        <v>100</v>
      </c>
    </row>
    <row r="103" spans="1:10" ht="19.5" customHeight="1">
      <c r="A103" s="250"/>
      <c r="B103" s="251"/>
      <c r="C103" s="251"/>
      <c r="D103" s="253"/>
      <c r="E103" s="42">
        <v>3132</v>
      </c>
      <c r="F103" s="72" t="s">
        <v>207</v>
      </c>
      <c r="G103" s="39">
        <v>2019</v>
      </c>
      <c r="H103" s="162">
        <f>21799-21799</f>
        <v>0</v>
      </c>
      <c r="I103" s="39">
        <f>H103</f>
        <v>0</v>
      </c>
      <c r="J103" s="39">
        <v>100</v>
      </c>
    </row>
    <row r="104" spans="1:10" ht="35.25" customHeight="1">
      <c r="A104" s="250"/>
      <c r="B104" s="251"/>
      <c r="C104" s="251"/>
      <c r="D104" s="253"/>
      <c r="E104" s="42">
        <v>3132</v>
      </c>
      <c r="F104" s="72" t="s">
        <v>196</v>
      </c>
      <c r="G104" s="39">
        <v>2019</v>
      </c>
      <c r="H104" s="162">
        <f>1450000-1450000</f>
        <v>0</v>
      </c>
      <c r="I104" s="39">
        <f aca="true" t="shared" si="4" ref="I104:I110">H104</f>
        <v>0</v>
      </c>
      <c r="J104" s="39">
        <v>100</v>
      </c>
    </row>
    <row r="105" spans="1:10" ht="19.5" customHeight="1">
      <c r="A105" s="196"/>
      <c r="B105" s="199"/>
      <c r="C105" s="199"/>
      <c r="D105" s="254"/>
      <c r="E105" s="25">
        <v>3110</v>
      </c>
      <c r="F105" s="24" t="s">
        <v>188</v>
      </c>
      <c r="G105" s="39">
        <v>2019</v>
      </c>
      <c r="H105" s="162">
        <v>69300</v>
      </c>
      <c r="I105" s="39">
        <f t="shared" si="4"/>
        <v>69300</v>
      </c>
      <c r="J105" s="39">
        <v>100</v>
      </c>
    </row>
    <row r="106" spans="1:12" s="84" customFormat="1" ht="19.5" customHeight="1">
      <c r="A106" s="197"/>
      <c r="B106" s="200"/>
      <c r="C106" s="200"/>
      <c r="D106" s="255"/>
      <c r="E106" s="25">
        <v>3132</v>
      </c>
      <c r="F106" s="24" t="s">
        <v>187</v>
      </c>
      <c r="G106" s="39">
        <v>2019</v>
      </c>
      <c r="H106" s="162">
        <v>40000</v>
      </c>
      <c r="I106" s="39">
        <f t="shared" si="4"/>
        <v>40000</v>
      </c>
      <c r="J106" s="39">
        <v>100</v>
      </c>
      <c r="K106" s="5"/>
      <c r="L106" s="5"/>
    </row>
    <row r="107" spans="1:10" ht="23.25" customHeight="1">
      <c r="A107" s="184" t="s">
        <v>141</v>
      </c>
      <c r="B107" s="187" t="s">
        <v>142</v>
      </c>
      <c r="C107" s="187" t="s">
        <v>143</v>
      </c>
      <c r="D107" s="190" t="s">
        <v>144</v>
      </c>
      <c r="E107" s="26">
        <v>3210</v>
      </c>
      <c r="F107" s="71" t="s">
        <v>163</v>
      </c>
      <c r="G107" s="39">
        <v>2019</v>
      </c>
      <c r="H107" s="163">
        <f>44000-133</f>
        <v>43867</v>
      </c>
      <c r="I107" s="39">
        <f t="shared" si="4"/>
        <v>43867</v>
      </c>
      <c r="J107" s="42">
        <v>100</v>
      </c>
    </row>
    <row r="108" spans="1:10" ht="24" customHeight="1">
      <c r="A108" s="186"/>
      <c r="B108" s="189"/>
      <c r="C108" s="189"/>
      <c r="D108" s="203"/>
      <c r="E108" s="95">
        <v>3210</v>
      </c>
      <c r="F108" s="96" t="s">
        <v>164</v>
      </c>
      <c r="G108" s="42">
        <v>2019</v>
      </c>
      <c r="H108" s="162">
        <f>18000-1100</f>
        <v>16900</v>
      </c>
      <c r="I108" s="42">
        <f t="shared" si="4"/>
        <v>16900</v>
      </c>
      <c r="J108" s="44">
        <v>100</v>
      </c>
    </row>
    <row r="109" spans="1:10" ht="24" customHeight="1">
      <c r="A109" s="7" t="s">
        <v>208</v>
      </c>
      <c r="B109" s="8" t="s">
        <v>58</v>
      </c>
      <c r="C109" s="9"/>
      <c r="D109" s="94" t="s">
        <v>59</v>
      </c>
      <c r="E109" s="26"/>
      <c r="F109" s="71"/>
      <c r="G109" s="37" t="s">
        <v>50</v>
      </c>
      <c r="H109" s="36" t="s">
        <v>50</v>
      </c>
      <c r="I109" s="54">
        <f>I110</f>
        <v>366854</v>
      </c>
      <c r="J109" s="97">
        <v>100</v>
      </c>
    </row>
    <row r="110" spans="1:10" ht="97.5" customHeight="1">
      <c r="A110" s="11" t="s">
        <v>209</v>
      </c>
      <c r="B110" s="12" t="s">
        <v>210</v>
      </c>
      <c r="C110" s="12" t="s">
        <v>211</v>
      </c>
      <c r="D110" s="77" t="s">
        <v>212</v>
      </c>
      <c r="E110" s="26">
        <v>3121</v>
      </c>
      <c r="F110" s="71" t="s">
        <v>213</v>
      </c>
      <c r="G110" s="25">
        <v>2019</v>
      </c>
      <c r="H110" s="148">
        <v>366854</v>
      </c>
      <c r="I110" s="25">
        <f t="shared" si="4"/>
        <v>366854</v>
      </c>
      <c r="J110" s="25">
        <v>100</v>
      </c>
    </row>
    <row r="111" spans="1:10" ht="30" customHeight="1">
      <c r="A111" s="22">
        <v>10</v>
      </c>
      <c r="B111" s="23"/>
      <c r="C111" s="23"/>
      <c r="D111" s="229" t="s">
        <v>116</v>
      </c>
      <c r="E111" s="230"/>
      <c r="F111" s="230"/>
      <c r="G111" s="230"/>
      <c r="H111" s="230"/>
      <c r="I111" s="230"/>
      <c r="J111" s="231"/>
    </row>
    <row r="112" spans="1:10" ht="21.75" customHeight="1">
      <c r="A112" s="7" t="s">
        <v>117</v>
      </c>
      <c r="B112" s="8" t="s">
        <v>27</v>
      </c>
      <c r="C112" s="9"/>
      <c r="D112" s="10" t="s">
        <v>28</v>
      </c>
      <c r="E112" s="25"/>
      <c r="F112" s="24"/>
      <c r="G112" s="37" t="s">
        <v>50</v>
      </c>
      <c r="H112" s="36" t="s">
        <v>50</v>
      </c>
      <c r="I112" s="37">
        <f>I113+I114</f>
        <v>74740</v>
      </c>
      <c r="J112" s="25">
        <v>100</v>
      </c>
    </row>
    <row r="113" spans="1:10" ht="61.5" customHeight="1">
      <c r="A113" s="11" t="s">
        <v>118</v>
      </c>
      <c r="B113" s="12" t="s">
        <v>119</v>
      </c>
      <c r="C113" s="12" t="s">
        <v>120</v>
      </c>
      <c r="D113" s="24" t="s">
        <v>121</v>
      </c>
      <c r="E113" s="25">
        <v>3110</v>
      </c>
      <c r="F113" s="24" t="s">
        <v>122</v>
      </c>
      <c r="G113" s="25">
        <v>2019</v>
      </c>
      <c r="H113" s="148">
        <f>30000-726</f>
        <v>29274</v>
      </c>
      <c r="I113" s="25">
        <f>H113</f>
        <v>29274</v>
      </c>
      <c r="J113" s="25">
        <v>100</v>
      </c>
    </row>
    <row r="114" spans="1:10" ht="24" customHeight="1">
      <c r="A114" s="7" t="s">
        <v>129</v>
      </c>
      <c r="B114" s="8" t="s">
        <v>130</v>
      </c>
      <c r="D114" s="27" t="s">
        <v>131</v>
      </c>
      <c r="E114" s="36"/>
      <c r="F114" s="24"/>
      <c r="G114" s="37" t="s">
        <v>50</v>
      </c>
      <c r="H114" s="36" t="s">
        <v>50</v>
      </c>
      <c r="I114" s="37">
        <f>I115+I116+I117</f>
        <v>45466</v>
      </c>
      <c r="J114" s="25">
        <v>100</v>
      </c>
    </row>
    <row r="115" spans="1:10" ht="31.5" customHeight="1">
      <c r="A115" s="11" t="s">
        <v>246</v>
      </c>
      <c r="B115" s="12" t="s">
        <v>247</v>
      </c>
      <c r="C115" s="12" t="s">
        <v>248</v>
      </c>
      <c r="D115" s="77" t="s">
        <v>249</v>
      </c>
      <c r="E115" s="32">
        <v>3110</v>
      </c>
      <c r="F115" s="71" t="s">
        <v>259</v>
      </c>
      <c r="G115" s="25">
        <v>2019</v>
      </c>
      <c r="H115" s="148">
        <v>33000</v>
      </c>
      <c r="I115" s="25">
        <f>H115</f>
        <v>33000</v>
      </c>
      <c r="J115" s="25">
        <v>100</v>
      </c>
    </row>
    <row r="116" spans="1:10" ht="20.25" customHeight="1">
      <c r="A116" s="184" t="s">
        <v>132</v>
      </c>
      <c r="B116" s="187" t="s">
        <v>133</v>
      </c>
      <c r="C116" s="187" t="s">
        <v>134</v>
      </c>
      <c r="D116" s="190" t="s">
        <v>135</v>
      </c>
      <c r="E116" s="32">
        <v>3110</v>
      </c>
      <c r="F116" s="71" t="s">
        <v>227</v>
      </c>
      <c r="G116" s="25">
        <v>2019</v>
      </c>
      <c r="H116" s="148">
        <v>5000</v>
      </c>
      <c r="I116" s="25">
        <f>H116</f>
        <v>5000</v>
      </c>
      <c r="J116" s="25">
        <v>100</v>
      </c>
    </row>
    <row r="117" spans="1:10" ht="20.25" customHeight="1">
      <c r="A117" s="186"/>
      <c r="B117" s="189"/>
      <c r="C117" s="189"/>
      <c r="D117" s="203"/>
      <c r="E117" s="32">
        <v>3110</v>
      </c>
      <c r="F117" s="71" t="s">
        <v>228</v>
      </c>
      <c r="G117" s="25">
        <v>2019</v>
      </c>
      <c r="H117" s="148">
        <v>7466</v>
      </c>
      <c r="I117" s="25">
        <f>H117</f>
        <v>7466</v>
      </c>
      <c r="J117" s="25">
        <v>100</v>
      </c>
    </row>
    <row r="118" spans="1:10" ht="21" customHeight="1">
      <c r="A118" s="22">
        <v>11</v>
      </c>
      <c r="B118" s="23"/>
      <c r="C118" s="23"/>
      <c r="D118" s="247" t="s">
        <v>81</v>
      </c>
      <c r="E118" s="248"/>
      <c r="F118" s="248"/>
      <c r="G118" s="248"/>
      <c r="H118" s="248"/>
      <c r="I118" s="248"/>
      <c r="J118" s="249"/>
    </row>
    <row r="119" spans="1:10" ht="21" customHeight="1">
      <c r="A119" s="7" t="s">
        <v>82</v>
      </c>
      <c r="B119" s="8" t="s">
        <v>83</v>
      </c>
      <c r="C119" s="8"/>
      <c r="D119" s="10" t="s">
        <v>84</v>
      </c>
      <c r="E119" s="39"/>
      <c r="F119" s="65"/>
      <c r="G119" s="40" t="s">
        <v>50</v>
      </c>
      <c r="H119" s="152" t="s">
        <v>50</v>
      </c>
      <c r="I119" s="40">
        <f>I120+I121+I122+I123+I124</f>
        <v>1159752.29</v>
      </c>
      <c r="J119" s="40">
        <v>100</v>
      </c>
    </row>
    <row r="120" spans="1:10" ht="31.5" customHeight="1">
      <c r="A120" s="184" t="s">
        <v>85</v>
      </c>
      <c r="B120" s="187" t="s">
        <v>86</v>
      </c>
      <c r="C120" s="187" t="s">
        <v>87</v>
      </c>
      <c r="D120" s="256" t="s">
        <v>88</v>
      </c>
      <c r="E120" s="42">
        <v>3132</v>
      </c>
      <c r="F120" s="65" t="s">
        <v>89</v>
      </c>
      <c r="G120" s="39">
        <v>2019</v>
      </c>
      <c r="H120" s="154">
        <v>60000</v>
      </c>
      <c r="I120" s="39">
        <v>60000</v>
      </c>
      <c r="J120" s="39">
        <v>100</v>
      </c>
    </row>
    <row r="121" spans="1:10" ht="31.5" customHeight="1">
      <c r="A121" s="186"/>
      <c r="B121" s="188"/>
      <c r="C121" s="188"/>
      <c r="D121" s="257"/>
      <c r="E121" s="44">
        <v>3110</v>
      </c>
      <c r="F121" s="57" t="s">
        <v>214</v>
      </c>
      <c r="G121" s="106">
        <v>2019</v>
      </c>
      <c r="H121" s="164">
        <f>70000-9000-3115</f>
        <v>57885</v>
      </c>
      <c r="I121" s="45">
        <f>H121</f>
        <v>57885</v>
      </c>
      <c r="J121" s="42">
        <v>100</v>
      </c>
    </row>
    <row r="122" spans="1:10" ht="33" customHeight="1">
      <c r="A122" s="258" t="s">
        <v>179</v>
      </c>
      <c r="B122" s="234" t="s">
        <v>180</v>
      </c>
      <c r="C122" s="234" t="s">
        <v>87</v>
      </c>
      <c r="D122" s="261" t="s">
        <v>181</v>
      </c>
      <c r="E122" s="25">
        <v>3122</v>
      </c>
      <c r="F122" s="88" t="s">
        <v>183</v>
      </c>
      <c r="G122" s="25">
        <v>2019</v>
      </c>
      <c r="H122" s="148">
        <v>37000</v>
      </c>
      <c r="I122" s="25">
        <f>H122</f>
        <v>37000</v>
      </c>
      <c r="J122" s="25">
        <v>100</v>
      </c>
    </row>
    <row r="123" spans="1:10" ht="18" customHeight="1">
      <c r="A123" s="259"/>
      <c r="B123" s="234"/>
      <c r="C123" s="234"/>
      <c r="D123" s="262"/>
      <c r="E123" s="32">
        <v>3122</v>
      </c>
      <c r="F123" s="73" t="s">
        <v>261</v>
      </c>
      <c r="G123" s="25">
        <v>2019</v>
      </c>
      <c r="H123" s="148">
        <v>11866</v>
      </c>
      <c r="I123" s="25">
        <f>H123</f>
        <v>11866</v>
      </c>
      <c r="J123" s="25">
        <v>100</v>
      </c>
    </row>
    <row r="124" spans="1:10" ht="64.5" customHeight="1">
      <c r="A124" s="260"/>
      <c r="B124" s="235"/>
      <c r="C124" s="235"/>
      <c r="D124" s="218"/>
      <c r="E124" s="32">
        <v>3122</v>
      </c>
      <c r="F124" s="71" t="s">
        <v>225</v>
      </c>
      <c r="G124" s="25">
        <v>2019</v>
      </c>
      <c r="H124" s="148">
        <v>993001.29</v>
      </c>
      <c r="I124" s="25">
        <f>H124</f>
        <v>993001.29</v>
      </c>
      <c r="J124" s="25">
        <v>100</v>
      </c>
    </row>
    <row r="125" spans="1:10" ht="21.75" customHeight="1">
      <c r="A125" s="7" t="s">
        <v>243</v>
      </c>
      <c r="B125" s="8" t="s">
        <v>18</v>
      </c>
      <c r="C125" s="8"/>
      <c r="D125" s="139" t="s">
        <v>19</v>
      </c>
      <c r="E125" s="137"/>
      <c r="F125" s="138"/>
      <c r="G125" s="37" t="s">
        <v>50</v>
      </c>
      <c r="H125" s="36" t="s">
        <v>50</v>
      </c>
      <c r="I125" s="37">
        <f>I126</f>
        <v>7000</v>
      </c>
      <c r="J125" s="37">
        <v>100</v>
      </c>
    </row>
    <row r="126" spans="1:10" ht="21.75" customHeight="1">
      <c r="A126" s="11" t="s">
        <v>244</v>
      </c>
      <c r="B126" s="12" t="s">
        <v>199</v>
      </c>
      <c r="C126" s="12" t="s">
        <v>200</v>
      </c>
      <c r="D126" s="92" t="s">
        <v>201</v>
      </c>
      <c r="E126" s="25">
        <v>3110</v>
      </c>
      <c r="F126" s="140" t="s">
        <v>245</v>
      </c>
      <c r="G126" s="25">
        <v>2019</v>
      </c>
      <c r="H126" s="148">
        <v>7000</v>
      </c>
      <c r="I126" s="25">
        <f>H126</f>
        <v>7000</v>
      </c>
      <c r="J126" s="25">
        <v>100</v>
      </c>
    </row>
    <row r="127" spans="1:10" ht="24.75" customHeight="1">
      <c r="A127" s="267">
        <v>37</v>
      </c>
      <c r="B127" s="245"/>
      <c r="C127" s="246"/>
      <c r="D127" s="268" t="s">
        <v>90</v>
      </c>
      <c r="E127" s="269"/>
      <c r="F127" s="269"/>
      <c r="G127" s="269"/>
      <c r="H127" s="269"/>
      <c r="I127" s="269"/>
      <c r="J127" s="270"/>
    </row>
    <row r="128" spans="1:10" ht="21" customHeight="1">
      <c r="A128" s="13" t="s">
        <v>91</v>
      </c>
      <c r="B128" s="14" t="s">
        <v>92</v>
      </c>
      <c r="C128" s="14"/>
      <c r="D128" s="59" t="s">
        <v>93</v>
      </c>
      <c r="E128" s="42"/>
      <c r="F128" s="72"/>
      <c r="G128" s="54" t="s">
        <v>50</v>
      </c>
      <c r="H128" s="165" t="s">
        <v>50</v>
      </c>
      <c r="I128" s="54">
        <f>I129+I130+I131+I132</f>
        <v>3464158</v>
      </c>
      <c r="J128" s="42">
        <v>100</v>
      </c>
    </row>
    <row r="129" spans="1:10" ht="61.5" customHeight="1">
      <c r="A129" s="232" t="s">
        <v>94</v>
      </c>
      <c r="B129" s="234" t="s">
        <v>95</v>
      </c>
      <c r="C129" s="234" t="s">
        <v>96</v>
      </c>
      <c r="D129" s="236" t="s">
        <v>97</v>
      </c>
      <c r="E129" s="25">
        <v>3220</v>
      </c>
      <c r="F129" s="24" t="s">
        <v>98</v>
      </c>
      <c r="G129" s="25">
        <v>2019</v>
      </c>
      <c r="H129" s="148">
        <f>738891+55689</f>
        <v>794580</v>
      </c>
      <c r="I129" s="25">
        <f>H129</f>
        <v>794580</v>
      </c>
      <c r="J129" s="25">
        <v>100</v>
      </c>
    </row>
    <row r="130" spans="1:10" ht="42" customHeight="1" hidden="1">
      <c r="A130" s="233"/>
      <c r="B130" s="235"/>
      <c r="C130" s="235"/>
      <c r="D130" s="236"/>
      <c r="E130" s="25">
        <v>3220</v>
      </c>
      <c r="F130" s="24" t="s">
        <v>149</v>
      </c>
      <c r="G130" s="25">
        <v>2019</v>
      </c>
      <c r="H130" s="148">
        <f>7175844-1850278-2763968-2561598</f>
        <v>0</v>
      </c>
      <c r="I130" s="25">
        <f>H130</f>
        <v>0</v>
      </c>
      <c r="J130" s="25">
        <v>100</v>
      </c>
    </row>
    <row r="131" spans="1:10" ht="51" customHeight="1">
      <c r="A131" s="233"/>
      <c r="B131" s="235"/>
      <c r="C131" s="235"/>
      <c r="D131" s="236"/>
      <c r="E131" s="25">
        <v>3220</v>
      </c>
      <c r="F131" s="24" t="s">
        <v>264</v>
      </c>
      <c r="G131" s="25">
        <v>2019</v>
      </c>
      <c r="H131" s="148">
        <v>819300</v>
      </c>
      <c r="I131" s="25">
        <f>H131</f>
        <v>819300</v>
      </c>
      <c r="J131" s="25">
        <v>100</v>
      </c>
    </row>
    <row r="132" spans="1:10" ht="51.75" customHeight="1">
      <c r="A132" s="233"/>
      <c r="B132" s="235"/>
      <c r="C132" s="235"/>
      <c r="D132" s="237"/>
      <c r="E132" s="25">
        <v>3220</v>
      </c>
      <c r="F132" s="24" t="s">
        <v>184</v>
      </c>
      <c r="G132" s="25">
        <v>2019</v>
      </c>
      <c r="H132" s="148">
        <v>1850278</v>
      </c>
      <c r="I132" s="25">
        <f>H132</f>
        <v>1850278</v>
      </c>
      <c r="J132" s="25">
        <v>100</v>
      </c>
    </row>
    <row r="133" spans="1:10" s="6" customFormat="1" ht="15.75">
      <c r="A133" s="29" t="s">
        <v>0</v>
      </c>
      <c r="B133" s="29" t="s">
        <v>0</v>
      </c>
      <c r="C133" s="29" t="s">
        <v>0</v>
      </c>
      <c r="D133" s="61" t="s">
        <v>2</v>
      </c>
      <c r="E133" s="55"/>
      <c r="F133" s="55" t="s">
        <v>0</v>
      </c>
      <c r="G133" s="55" t="s">
        <v>0</v>
      </c>
      <c r="H133" s="166" t="s">
        <v>0</v>
      </c>
      <c r="I133" s="143">
        <f>I128+I125+I119+I112+I101+I66+I64+I46+I23+I14+I10+I109</f>
        <v>29937221.58</v>
      </c>
      <c r="J133" s="55" t="s">
        <v>0</v>
      </c>
    </row>
    <row r="134" spans="1:10" ht="15.75">
      <c r="A134" s="3"/>
      <c r="B134" s="3"/>
      <c r="C134" s="3"/>
      <c r="D134" s="62"/>
      <c r="E134" s="4"/>
      <c r="F134" s="62"/>
      <c r="G134" s="3"/>
      <c r="H134" s="167"/>
      <c r="I134" s="3"/>
      <c r="J134" s="3"/>
    </row>
    <row r="135" ht="36" customHeight="1"/>
    <row r="136" spans="2:10" s="82" customFormat="1" ht="16.5">
      <c r="B136" s="80" t="s">
        <v>1</v>
      </c>
      <c r="C136" s="81"/>
      <c r="F136" s="90" t="s">
        <v>223</v>
      </c>
      <c r="G136" s="89"/>
      <c r="J136" s="89"/>
    </row>
    <row r="138" spans="4:9" s="19" customFormat="1" ht="18.75">
      <c r="D138" s="63"/>
      <c r="F138" s="83"/>
      <c r="H138" s="168"/>
      <c r="I138" s="20">
        <v>29142921.58</v>
      </c>
    </row>
    <row r="139" spans="4:9" s="19" customFormat="1" ht="18.75">
      <c r="D139" s="63"/>
      <c r="F139" s="63"/>
      <c r="H139" s="168"/>
      <c r="I139" s="21">
        <f>I133-I138</f>
        <v>794300</v>
      </c>
    </row>
    <row r="141" spans="7:9" ht="15">
      <c r="G141" s="265">
        <f>I133+'додаток 6.1'!I22+2940853</f>
        <v>33299074.58</v>
      </c>
      <c r="H141" s="266"/>
      <c r="I141" s="169"/>
    </row>
    <row r="142" spans="7:9" ht="12.75">
      <c r="G142" s="263">
        <f>I139+'додаток 6.1'!I30</f>
        <v>819300</v>
      </c>
      <c r="H142" s="264"/>
      <c r="I142" s="28"/>
    </row>
    <row r="146" ht="12.75">
      <c r="H146" s="127" t="s">
        <v>195</v>
      </c>
    </row>
  </sheetData>
  <sheetProtection/>
  <mergeCells count="77">
    <mergeCell ref="G142:H142"/>
    <mergeCell ref="G141:H141"/>
    <mergeCell ref="A127:C127"/>
    <mergeCell ref="D127:J127"/>
    <mergeCell ref="A129:A132"/>
    <mergeCell ref="B129:B132"/>
    <mergeCell ref="C129:C132"/>
    <mergeCell ref="D129:D132"/>
    <mergeCell ref="D118:J118"/>
    <mergeCell ref="A120:A121"/>
    <mergeCell ref="B120:B121"/>
    <mergeCell ref="C120:C121"/>
    <mergeCell ref="D120:D121"/>
    <mergeCell ref="A122:A124"/>
    <mergeCell ref="B122:B124"/>
    <mergeCell ref="C122:C124"/>
    <mergeCell ref="D122:D124"/>
    <mergeCell ref="A107:A108"/>
    <mergeCell ref="B107:B108"/>
    <mergeCell ref="C107:C108"/>
    <mergeCell ref="D107:D108"/>
    <mergeCell ref="D111:J111"/>
    <mergeCell ref="A116:A117"/>
    <mergeCell ref="B116:B117"/>
    <mergeCell ref="C116:C117"/>
    <mergeCell ref="D116:D117"/>
    <mergeCell ref="A100:C100"/>
    <mergeCell ref="D100:J100"/>
    <mergeCell ref="A102:A106"/>
    <mergeCell ref="B102:B106"/>
    <mergeCell ref="C102:C106"/>
    <mergeCell ref="D102:D106"/>
    <mergeCell ref="A67:A73"/>
    <mergeCell ref="B67:B73"/>
    <mergeCell ref="C67:C73"/>
    <mergeCell ref="D67:D73"/>
    <mergeCell ref="A74:A98"/>
    <mergeCell ref="B74:B98"/>
    <mergeCell ref="C74:C98"/>
    <mergeCell ref="D74:D98"/>
    <mergeCell ref="A51:A61"/>
    <mergeCell ref="B51:B61"/>
    <mergeCell ref="C51:C61"/>
    <mergeCell ref="D51:D61"/>
    <mergeCell ref="A63:C63"/>
    <mergeCell ref="D63:J63"/>
    <mergeCell ref="A37:A45"/>
    <mergeCell ref="B37:B45"/>
    <mergeCell ref="C37:C45"/>
    <mergeCell ref="D37:D45"/>
    <mergeCell ref="A47:A49"/>
    <mergeCell ref="B47:B49"/>
    <mergeCell ref="C47:C49"/>
    <mergeCell ref="D47:D49"/>
    <mergeCell ref="A24:A29"/>
    <mergeCell ref="B24:B29"/>
    <mergeCell ref="C24:C29"/>
    <mergeCell ref="D24:D29"/>
    <mergeCell ref="A30:A36"/>
    <mergeCell ref="B30:B36"/>
    <mergeCell ref="C30:C36"/>
    <mergeCell ref="D30:D36"/>
    <mergeCell ref="A11:A13"/>
    <mergeCell ref="B11:B13"/>
    <mergeCell ref="C11:C13"/>
    <mergeCell ref="D11:D13"/>
    <mergeCell ref="A15:A21"/>
    <mergeCell ref="B15:B21"/>
    <mergeCell ref="C15:C21"/>
    <mergeCell ref="D15:D21"/>
    <mergeCell ref="G1:J1"/>
    <mergeCell ref="G2:J2"/>
    <mergeCell ref="F3:J3"/>
    <mergeCell ref="G4:J4"/>
    <mergeCell ref="A5:J5"/>
    <mergeCell ref="A9:C9"/>
    <mergeCell ref="D9:J9"/>
  </mergeCells>
  <printOptions/>
  <pageMargins left="0.2755905511811024" right="0.31496062992125984" top="0.31496062992125984" bottom="0.2755905511811024" header="0.1968503937007874" footer="0.1968503937007874"/>
  <pageSetup horizontalDpi="600" verticalDpi="600" orientation="landscape" paperSize="9" scale="67" r:id="rId1"/>
  <rowBreaks count="1" manualBreakCount="1">
    <brk id="124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D19">
      <selection activeCell="H14" sqref="H14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7.00390625" style="5" customWidth="1"/>
    <col min="5" max="5" width="9.25390625" style="5" customWidth="1"/>
    <col min="6" max="6" width="64.75390625" style="5" customWidth="1"/>
    <col min="7" max="7" width="10.375" style="5" customWidth="1"/>
    <col min="8" max="10" width="12.625" style="5" customWidth="1"/>
    <col min="11" max="11" width="11.25390625" style="5" bestFit="1" customWidth="1"/>
    <col min="12" max="16384" width="9.125" style="5" customWidth="1"/>
  </cols>
  <sheetData>
    <row r="1" spans="1:11" ht="15.75" customHeight="1">
      <c r="A1" s="2"/>
      <c r="D1" s="56"/>
      <c r="F1" s="56"/>
      <c r="G1" s="170" t="s">
        <v>230</v>
      </c>
      <c r="H1" s="271"/>
      <c r="I1" s="271"/>
      <c r="J1" s="271"/>
      <c r="K1" s="108"/>
    </row>
    <row r="2" spans="4:11" ht="15" customHeight="1">
      <c r="D2" s="56"/>
      <c r="F2" s="56"/>
      <c r="G2" s="172" t="s">
        <v>55</v>
      </c>
      <c r="H2" s="271"/>
      <c r="I2" s="271"/>
      <c r="J2" s="271"/>
      <c r="K2" s="109"/>
    </row>
    <row r="3" spans="4:11" ht="19.5" customHeight="1">
      <c r="D3" s="56"/>
      <c r="F3" s="173" t="s">
        <v>56</v>
      </c>
      <c r="G3" s="272"/>
      <c r="H3" s="272"/>
      <c r="I3" s="272"/>
      <c r="J3" s="272"/>
      <c r="K3" s="109"/>
    </row>
    <row r="4" spans="4:11" ht="15.75" customHeight="1">
      <c r="D4" s="56"/>
      <c r="F4" s="56"/>
      <c r="G4" s="175" t="s">
        <v>262</v>
      </c>
      <c r="H4" s="273"/>
      <c r="I4" s="273"/>
      <c r="J4" s="273"/>
      <c r="K4" s="16"/>
    </row>
    <row r="5" spans="4:11" ht="42.75" customHeight="1">
      <c r="D5" s="56"/>
      <c r="F5" s="56"/>
      <c r="G5" s="107"/>
      <c r="H5" s="110"/>
      <c r="I5" s="110"/>
      <c r="J5" s="110"/>
      <c r="K5" s="16"/>
    </row>
    <row r="6" spans="1:10" ht="18.75">
      <c r="A6" s="176" t="s">
        <v>231</v>
      </c>
      <c r="B6" s="177"/>
      <c r="C6" s="177"/>
      <c r="D6" s="177"/>
      <c r="E6" s="177"/>
      <c r="F6" s="177"/>
      <c r="G6" s="177"/>
      <c r="H6" s="177"/>
      <c r="I6" s="177"/>
      <c r="J6" s="177"/>
    </row>
    <row r="8" spans="1:10" ht="111" customHeight="1">
      <c r="A8" s="17" t="s">
        <v>232</v>
      </c>
      <c r="B8" s="17" t="s">
        <v>233</v>
      </c>
      <c r="C8" s="17" t="s">
        <v>234</v>
      </c>
      <c r="D8" s="17" t="s">
        <v>235</v>
      </c>
      <c r="E8" s="17" t="s">
        <v>16</v>
      </c>
      <c r="F8" s="17" t="s">
        <v>4</v>
      </c>
      <c r="G8" s="17" t="s">
        <v>236</v>
      </c>
      <c r="H8" s="17" t="s">
        <v>237</v>
      </c>
      <c r="I8" s="17" t="s">
        <v>238</v>
      </c>
      <c r="J8" s="17" t="s">
        <v>239</v>
      </c>
    </row>
    <row r="9" spans="1:10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11">
        <v>7</v>
      </c>
      <c r="H9" s="111">
        <v>8</v>
      </c>
      <c r="I9" s="111">
        <v>9</v>
      </c>
      <c r="J9" s="111">
        <v>10</v>
      </c>
    </row>
    <row r="10" spans="1:10" s="116" customFormat="1" ht="15.75" customHeight="1">
      <c r="A10" s="112" t="s">
        <v>47</v>
      </c>
      <c r="B10" s="113"/>
      <c r="C10" s="114"/>
      <c r="D10" s="274" t="s">
        <v>48</v>
      </c>
      <c r="E10" s="275"/>
      <c r="F10" s="275"/>
      <c r="G10" s="144" t="s">
        <v>50</v>
      </c>
      <c r="H10" s="144" t="s">
        <v>50</v>
      </c>
      <c r="I10" s="115">
        <f>I11+I14</f>
        <v>180000</v>
      </c>
      <c r="J10" s="145">
        <v>100</v>
      </c>
    </row>
    <row r="11" spans="1:10" ht="15.75">
      <c r="A11" s="7" t="s">
        <v>9</v>
      </c>
      <c r="B11" s="8" t="s">
        <v>10</v>
      </c>
      <c r="C11" s="9"/>
      <c r="D11" s="94" t="s">
        <v>11</v>
      </c>
      <c r="E11" s="10"/>
      <c r="F11" s="117"/>
      <c r="G11" s="118" t="s">
        <v>50</v>
      </c>
      <c r="H11" s="118" t="s">
        <v>50</v>
      </c>
      <c r="I11" s="119">
        <f>I12+I13</f>
        <v>82000</v>
      </c>
      <c r="J11" s="117">
        <v>100</v>
      </c>
    </row>
    <row r="12" spans="1:10" ht="33.75" customHeight="1">
      <c r="A12" s="11" t="s">
        <v>12</v>
      </c>
      <c r="B12" s="12" t="s">
        <v>13</v>
      </c>
      <c r="C12" s="12" t="s">
        <v>14</v>
      </c>
      <c r="D12" s="120" t="s">
        <v>15</v>
      </c>
      <c r="E12" s="117">
        <v>3210</v>
      </c>
      <c r="F12" s="121" t="s">
        <v>240</v>
      </c>
      <c r="G12" s="117">
        <v>2019</v>
      </c>
      <c r="H12" s="122">
        <v>7000</v>
      </c>
      <c r="I12" s="122">
        <v>7000</v>
      </c>
      <c r="J12" s="117">
        <v>100</v>
      </c>
    </row>
    <row r="13" spans="1:10" ht="31.5" customHeight="1">
      <c r="A13" s="11" t="s">
        <v>252</v>
      </c>
      <c r="B13" s="12" t="s">
        <v>250</v>
      </c>
      <c r="C13" s="12" t="s">
        <v>251</v>
      </c>
      <c r="D13" s="92" t="s">
        <v>253</v>
      </c>
      <c r="E13" s="25">
        <v>3110</v>
      </c>
      <c r="F13" s="24" t="s">
        <v>165</v>
      </c>
      <c r="G13" s="117">
        <v>2019</v>
      </c>
      <c r="H13" s="122">
        <f>50000+25000</f>
        <v>75000</v>
      </c>
      <c r="I13" s="122">
        <f>H13</f>
        <v>75000</v>
      </c>
      <c r="J13" s="117">
        <v>100</v>
      </c>
    </row>
    <row r="14" spans="1:10" s="127" customFormat="1" ht="19.5" customHeight="1">
      <c r="A14" s="7" t="s">
        <v>57</v>
      </c>
      <c r="B14" s="8" t="s">
        <v>58</v>
      </c>
      <c r="C14" s="9"/>
      <c r="D14" s="10" t="s">
        <v>59</v>
      </c>
      <c r="E14" s="123"/>
      <c r="F14" s="124"/>
      <c r="G14" s="125" t="s">
        <v>50</v>
      </c>
      <c r="H14" s="126" t="s">
        <v>50</v>
      </c>
      <c r="I14" s="126">
        <f>I15+I16</f>
        <v>98000</v>
      </c>
      <c r="J14" s="123"/>
    </row>
    <row r="15" spans="1:10" ht="31.5">
      <c r="A15" s="276">
        <v>216030</v>
      </c>
      <c r="B15" s="276">
        <v>6030</v>
      </c>
      <c r="C15" s="278" t="s">
        <v>62</v>
      </c>
      <c r="D15" s="276" t="s">
        <v>69</v>
      </c>
      <c r="E15" s="117">
        <v>3210</v>
      </c>
      <c r="F15" s="121" t="s">
        <v>240</v>
      </c>
      <c r="G15" s="117">
        <v>2019</v>
      </c>
      <c r="H15" s="122">
        <f>49000+49000</f>
        <v>98000</v>
      </c>
      <c r="I15" s="122">
        <f>H15</f>
        <v>98000</v>
      </c>
      <c r="J15" s="117">
        <v>100</v>
      </c>
    </row>
    <row r="16" spans="1:10" ht="31.5">
      <c r="A16" s="277"/>
      <c r="B16" s="277"/>
      <c r="C16" s="278"/>
      <c r="D16" s="276"/>
      <c r="E16" s="117">
        <v>3210</v>
      </c>
      <c r="F16" s="121" t="s">
        <v>242</v>
      </c>
      <c r="G16" s="117">
        <v>2019</v>
      </c>
      <c r="H16" s="122">
        <f>50000-50000</f>
        <v>0</v>
      </c>
      <c r="I16" s="122">
        <f>H16</f>
        <v>0</v>
      </c>
      <c r="J16" s="117">
        <v>100</v>
      </c>
    </row>
    <row r="17" spans="1:11" s="130" customFormat="1" ht="24" customHeight="1">
      <c r="A17" s="279" t="s">
        <v>45</v>
      </c>
      <c r="B17" s="280"/>
      <c r="C17" s="128"/>
      <c r="D17" s="128" t="s">
        <v>46</v>
      </c>
      <c r="E17" s="128"/>
      <c r="F17" s="128"/>
      <c r="G17" s="144" t="s">
        <v>50</v>
      </c>
      <c r="H17" s="144" t="s">
        <v>50</v>
      </c>
      <c r="I17" s="128">
        <f>I18</f>
        <v>241000</v>
      </c>
      <c r="J17" s="146">
        <v>100</v>
      </c>
      <c r="K17" s="129"/>
    </row>
    <row r="18" spans="1:10" s="132" customFormat="1" ht="15.75">
      <c r="A18" s="131" t="s">
        <v>26</v>
      </c>
      <c r="B18" s="131">
        <v>1000</v>
      </c>
      <c r="C18" s="37"/>
      <c r="D18" s="37" t="s">
        <v>28</v>
      </c>
      <c r="E18" s="37"/>
      <c r="F18" s="37"/>
      <c r="G18" s="37" t="s">
        <v>50</v>
      </c>
      <c r="H18" s="37" t="s">
        <v>50</v>
      </c>
      <c r="I18" s="37">
        <f>I19+I20+I21</f>
        <v>241000</v>
      </c>
      <c r="J18" s="25">
        <v>100</v>
      </c>
    </row>
    <row r="19" spans="1:10" s="132" customFormat="1" ht="15.75">
      <c r="A19" s="103" t="s">
        <v>29</v>
      </c>
      <c r="B19" s="103">
        <v>1010</v>
      </c>
      <c r="C19" s="103" t="s">
        <v>31</v>
      </c>
      <c r="D19" s="24" t="s">
        <v>32</v>
      </c>
      <c r="E19" s="25">
        <v>3110</v>
      </c>
      <c r="F19" s="24" t="s">
        <v>241</v>
      </c>
      <c r="G19" s="25">
        <v>2019</v>
      </c>
      <c r="H19" s="25">
        <v>28000</v>
      </c>
      <c r="I19" s="25">
        <v>28000</v>
      </c>
      <c r="J19" s="25">
        <v>100</v>
      </c>
    </row>
    <row r="20" spans="1:10" s="132" customFormat="1" ht="47.25">
      <c r="A20" s="281">
        <v>611020</v>
      </c>
      <c r="B20" s="281">
        <v>1020</v>
      </c>
      <c r="C20" s="283" t="s">
        <v>35</v>
      </c>
      <c r="D20" s="190" t="s">
        <v>36</v>
      </c>
      <c r="E20" s="25">
        <v>3132</v>
      </c>
      <c r="F20" s="24" t="s">
        <v>78</v>
      </c>
      <c r="G20" s="25">
        <v>2019</v>
      </c>
      <c r="H20" s="25">
        <f>185000</f>
        <v>185000</v>
      </c>
      <c r="I20" s="25">
        <f>H20</f>
        <v>185000</v>
      </c>
      <c r="J20" s="25">
        <v>100</v>
      </c>
    </row>
    <row r="21" spans="1:10" s="132" customFormat="1" ht="15.75">
      <c r="A21" s="282"/>
      <c r="B21" s="282"/>
      <c r="C21" s="221"/>
      <c r="D21" s="218"/>
      <c r="E21" s="25">
        <v>3110</v>
      </c>
      <c r="F21" s="24" t="s">
        <v>241</v>
      </c>
      <c r="G21" s="25">
        <v>2019</v>
      </c>
      <c r="H21" s="25">
        <v>28000</v>
      </c>
      <c r="I21" s="25">
        <v>28000</v>
      </c>
      <c r="J21" s="25">
        <v>100</v>
      </c>
    </row>
    <row r="22" spans="1:10" s="135" customFormat="1" ht="15.75">
      <c r="A22" s="133" t="s">
        <v>0</v>
      </c>
      <c r="B22" s="133" t="s">
        <v>0</v>
      </c>
      <c r="C22" s="133" t="s">
        <v>0</v>
      </c>
      <c r="D22" s="133" t="s">
        <v>2</v>
      </c>
      <c r="E22" s="133"/>
      <c r="F22" s="133" t="s">
        <v>0</v>
      </c>
      <c r="G22" s="133" t="s">
        <v>0</v>
      </c>
      <c r="H22" s="133" t="s">
        <v>0</v>
      </c>
      <c r="I22" s="134">
        <f>I10+I17</f>
        <v>421000</v>
      </c>
      <c r="J22" s="133" t="s">
        <v>0</v>
      </c>
    </row>
    <row r="24" ht="24" customHeight="1">
      <c r="I24" s="147"/>
    </row>
    <row r="25" spans="3:8" s="136" customFormat="1" ht="18.75">
      <c r="C25" s="136" t="s">
        <v>1</v>
      </c>
      <c r="H25" s="136" t="s">
        <v>223</v>
      </c>
    </row>
    <row r="27" ht="12.75">
      <c r="I27" s="5">
        <f>396000+25000</f>
        <v>421000</v>
      </c>
    </row>
    <row r="29" ht="12.75">
      <c r="I29" s="34">
        <v>396000</v>
      </c>
    </row>
    <row r="30" ht="12.75">
      <c r="I30" s="5">
        <f>I22-I29</f>
        <v>25000</v>
      </c>
    </row>
  </sheetData>
  <sheetProtection/>
  <mergeCells count="15">
    <mergeCell ref="A15:A16"/>
    <mergeCell ref="B15:B16"/>
    <mergeCell ref="C15:C16"/>
    <mergeCell ref="D15:D16"/>
    <mergeCell ref="A17:B17"/>
    <mergeCell ref="A20:A21"/>
    <mergeCell ref="B20:B21"/>
    <mergeCell ref="C20:C21"/>
    <mergeCell ref="D20:D21"/>
    <mergeCell ref="G1:J1"/>
    <mergeCell ref="G2:J2"/>
    <mergeCell ref="F3:J3"/>
    <mergeCell ref="G4:J4"/>
    <mergeCell ref="A6:J6"/>
    <mergeCell ref="D10:F10"/>
  </mergeCells>
  <printOptions/>
  <pageMargins left="0.29" right="0.2" top="0.4724409448818898" bottom="0.7480314960629921" header="0.31496062992125984" footer="0.31496062992125984"/>
  <pageSetup horizontalDpi="600" verticalDpi="600" orientation="landscape" paperSize="9" scale="70" r:id="rId1"/>
  <colBreaks count="1" manualBreakCount="1">
    <brk id="10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2019-12-26T17:05:56Z</cp:lastPrinted>
  <dcterms:created xsi:type="dcterms:W3CDTF">2018-12-04T09:08:53Z</dcterms:created>
  <dcterms:modified xsi:type="dcterms:W3CDTF">2019-12-27T12:53:26Z</dcterms:modified>
  <cp:category/>
  <cp:version/>
  <cp:contentType/>
  <cp:contentStatus/>
</cp:coreProperties>
</file>